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ШАКИРОВА ЛАРИСА\Desktop\Лариса\"/>
    </mc:Choice>
  </mc:AlternateContent>
  <xr:revisionPtr revIDLastSave="0" documentId="8_{AB9115D2-D9FC-411C-9651-1825FFB8C8BB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Ведомость объемов работ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'Ведомость объемов работ'!$16:$16</definedName>
    <definedName name="_xlnm.Print_Area" localSheetId="0">'Ведомость объемов работ'!$A$1:$H$43</definedName>
  </definedNames>
  <calcPr calcId="191029"/>
</workbook>
</file>

<file path=xl/calcChain.xml><?xml version="1.0" encoding="utf-8"?>
<calcChain xmlns="http://schemas.openxmlformats.org/spreadsheetml/2006/main">
  <c r="G34" i="5" l="1"/>
  <c r="F34" i="5"/>
  <c r="E34" i="5"/>
  <c r="D34" i="5"/>
  <c r="C34" i="5"/>
  <c r="B34" i="5"/>
  <c r="G33" i="5"/>
  <c r="F33" i="5"/>
  <c r="E33" i="5"/>
  <c r="D33" i="5"/>
  <c r="C33" i="5"/>
  <c r="B33" i="5"/>
  <c r="F32" i="5"/>
  <c r="D32" i="5"/>
  <c r="C32" i="5"/>
  <c r="B32" i="5"/>
  <c r="F31" i="5"/>
  <c r="D31" i="5"/>
  <c r="C31" i="5"/>
  <c r="B31" i="5"/>
  <c r="F30" i="5"/>
  <c r="D30" i="5"/>
  <c r="C30" i="5"/>
  <c r="B30" i="5"/>
  <c r="F29" i="5"/>
  <c r="D29" i="5"/>
  <c r="C29" i="5"/>
  <c r="B29" i="5"/>
  <c r="F28" i="5"/>
  <c r="E28" i="5"/>
  <c r="D28" i="5"/>
  <c r="C28" i="5"/>
  <c r="B28" i="5"/>
  <c r="F27" i="5"/>
  <c r="D27" i="5"/>
  <c r="C27" i="5"/>
  <c r="B27" i="5"/>
  <c r="F26" i="5"/>
  <c r="E26" i="5"/>
  <c r="D26" i="5"/>
  <c r="C26" i="5"/>
  <c r="B26" i="5"/>
  <c r="F25" i="5"/>
  <c r="E25" i="5"/>
  <c r="D25" i="5"/>
  <c r="C25" i="5"/>
  <c r="B25" i="5"/>
  <c r="F24" i="5"/>
  <c r="E24" i="5"/>
  <c r="D24" i="5"/>
  <c r="C24" i="5"/>
  <c r="B24" i="5"/>
  <c r="G23" i="5"/>
  <c r="F23" i="5"/>
  <c r="E23" i="5"/>
  <c r="D23" i="5"/>
  <c r="C23" i="5"/>
  <c r="B23" i="5"/>
  <c r="F22" i="5"/>
  <c r="E22" i="5"/>
  <c r="D22" i="5"/>
  <c r="C22" i="5"/>
  <c r="B22" i="5"/>
  <c r="F21" i="5"/>
  <c r="E21" i="5"/>
  <c r="D21" i="5"/>
  <c r="C21" i="5"/>
  <c r="B21" i="5"/>
  <c r="G20" i="5"/>
  <c r="F20" i="5"/>
  <c r="E20" i="5"/>
  <c r="D20" i="5"/>
  <c r="C20" i="5"/>
  <c r="B20" i="5"/>
  <c r="G19" i="5"/>
  <c r="F19" i="5"/>
  <c r="E19" i="5"/>
  <c r="D19" i="5"/>
  <c r="C19" i="5"/>
  <c r="B19" i="5"/>
  <c r="A18" i="5"/>
  <c r="A17" i="5"/>
  <c r="B13" i="5"/>
  <c r="B12" i="5"/>
  <c r="A1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1" i="3"/>
  <c r="CY1" i="3"/>
  <c r="CZ1" i="3"/>
  <c r="DB1" i="3" s="1"/>
  <c r="DA1" i="3"/>
  <c r="DC1" i="3"/>
  <c r="A2" i="3"/>
  <c r="CY2" i="3"/>
  <c r="CZ2" i="3"/>
  <c r="DB2" i="3" s="1"/>
  <c r="DA2" i="3"/>
  <c r="DC2" i="3"/>
  <c r="A3" i="3"/>
  <c r="CY3" i="3"/>
  <c r="CZ3" i="3"/>
  <c r="DA3" i="3"/>
  <c r="DB3" i="3"/>
  <c r="DC3" i="3"/>
  <c r="A4" i="3"/>
  <c r="CY4" i="3"/>
  <c r="CZ4" i="3"/>
  <c r="DB4" i="3" s="1"/>
  <c r="DA4" i="3"/>
  <c r="DC4" i="3"/>
  <c r="A5" i="3"/>
  <c r="CY5" i="3"/>
  <c r="CZ5" i="3"/>
  <c r="DA5" i="3"/>
  <c r="DB5" i="3"/>
  <c r="DC5" i="3"/>
  <c r="A6" i="3"/>
  <c r="CY6" i="3"/>
  <c r="CZ6" i="3"/>
  <c r="DB6" i="3" s="1"/>
  <c r="DA6" i="3"/>
  <c r="DC6" i="3"/>
  <c r="A7" i="3"/>
  <c r="CY7" i="3"/>
  <c r="CZ7" i="3"/>
  <c r="DB7" i="3" s="1"/>
  <c r="DA7" i="3"/>
  <c r="DC7" i="3"/>
  <c r="A8" i="3"/>
  <c r="CY8" i="3"/>
  <c r="CZ8" i="3"/>
  <c r="DA8" i="3"/>
  <c r="DB8" i="3"/>
  <c r="DC8" i="3"/>
  <c r="A9" i="3"/>
  <c r="CY9" i="3"/>
  <c r="CZ9" i="3"/>
  <c r="DB9" i="3" s="1"/>
  <c r="DA9" i="3"/>
  <c r="DC9" i="3"/>
  <c r="A10" i="3"/>
  <c r="CY10" i="3"/>
  <c r="CZ10" i="3"/>
  <c r="DB10" i="3" s="1"/>
  <c r="DA10" i="3"/>
  <c r="DC10" i="3"/>
  <c r="A11" i="3"/>
  <c r="CY11" i="3"/>
  <c r="CZ11" i="3"/>
  <c r="DA11" i="3"/>
  <c r="DB11" i="3"/>
  <c r="DC11" i="3"/>
  <c r="A12" i="3"/>
  <c r="CY12" i="3"/>
  <c r="CZ12" i="3"/>
  <c r="DB12" i="3" s="1"/>
  <c r="DA12" i="3"/>
  <c r="DC12" i="3"/>
  <c r="A13" i="3"/>
  <c r="CY13" i="3"/>
  <c r="CZ13" i="3"/>
  <c r="DA13" i="3"/>
  <c r="DB13" i="3"/>
  <c r="DC13" i="3"/>
  <c r="A14" i="3"/>
  <c r="CY14" i="3"/>
  <c r="CZ14" i="3"/>
  <c r="DB14" i="3" s="1"/>
  <c r="DA14" i="3"/>
  <c r="DC14" i="3"/>
  <c r="A15" i="3"/>
  <c r="CY15" i="3"/>
  <c r="CZ15" i="3"/>
  <c r="DB15" i="3" s="1"/>
  <c r="DA15" i="3"/>
  <c r="DC15" i="3"/>
  <c r="A16" i="3"/>
  <c r="CY16" i="3"/>
  <c r="CZ16" i="3"/>
  <c r="DA16" i="3"/>
  <c r="DB16" i="3"/>
  <c r="DC16" i="3"/>
  <c r="A17" i="3"/>
  <c r="CY17" i="3"/>
  <c r="CZ17" i="3"/>
  <c r="DB17" i="3" s="1"/>
  <c r="DA17" i="3"/>
  <c r="DC17" i="3"/>
  <c r="A18" i="3"/>
  <c r="CY18" i="3"/>
  <c r="CZ18" i="3"/>
  <c r="DB18" i="3" s="1"/>
  <c r="DA18" i="3"/>
  <c r="DC18" i="3"/>
  <c r="A19" i="3"/>
  <c r="CY19" i="3"/>
  <c r="CZ19" i="3"/>
  <c r="DB19" i="3" s="1"/>
  <c r="DA19" i="3"/>
  <c r="DC19" i="3"/>
  <c r="A20" i="3"/>
  <c r="CY20" i="3"/>
  <c r="CZ20" i="3"/>
  <c r="DB20" i="3" s="1"/>
  <c r="DA20" i="3"/>
  <c r="DC20" i="3"/>
  <c r="A21" i="3"/>
  <c r="CY21" i="3"/>
  <c r="CZ21" i="3"/>
  <c r="DA21" i="3"/>
  <c r="DB21" i="3"/>
  <c r="DC21" i="3"/>
  <c r="A22" i="3"/>
  <c r="CY22" i="3"/>
  <c r="CZ22" i="3"/>
  <c r="DB22" i="3" s="1"/>
  <c r="DA22" i="3"/>
  <c r="DC22" i="3"/>
  <c r="A23" i="3"/>
  <c r="CY23" i="3"/>
  <c r="CZ23" i="3"/>
  <c r="DB23" i="3" s="1"/>
  <c r="DA23" i="3"/>
  <c r="DC23" i="3"/>
  <c r="A24" i="3"/>
  <c r="CY24" i="3"/>
  <c r="CZ24" i="3"/>
  <c r="DA24" i="3"/>
  <c r="DB24" i="3"/>
  <c r="DC24" i="3"/>
  <c r="A25" i="3"/>
  <c r="CY25" i="3"/>
  <c r="CZ25" i="3"/>
  <c r="DB25" i="3" s="1"/>
  <c r="DA25" i="3"/>
  <c r="DC25" i="3"/>
  <c r="A26" i="3"/>
  <c r="CY26" i="3"/>
  <c r="CZ26" i="3"/>
  <c r="DB26" i="3" s="1"/>
  <c r="DA26" i="3"/>
  <c r="DC26" i="3"/>
  <c r="A27" i="3"/>
  <c r="CY27" i="3"/>
  <c r="CZ27" i="3"/>
  <c r="DB27" i="3" s="1"/>
  <c r="DA27" i="3"/>
  <c r="DC27" i="3"/>
  <c r="A28" i="3"/>
  <c r="CY28" i="3"/>
  <c r="CZ28" i="3"/>
  <c r="DB28" i="3" s="1"/>
  <c r="DA28" i="3"/>
  <c r="DC28" i="3"/>
  <c r="A29" i="3"/>
  <c r="CY29" i="3"/>
  <c r="CZ29" i="3"/>
  <c r="DA29" i="3"/>
  <c r="DB29" i="3"/>
  <c r="DC29" i="3"/>
  <c r="A30" i="3"/>
  <c r="CY30" i="3"/>
  <c r="CZ30" i="3"/>
  <c r="DB30" i="3" s="1"/>
  <c r="DA30" i="3"/>
  <c r="DC30" i="3"/>
  <c r="A31" i="3"/>
  <c r="CY31" i="3"/>
  <c r="CZ31" i="3"/>
  <c r="DB31" i="3" s="1"/>
  <c r="DA31" i="3"/>
  <c r="DC31" i="3"/>
  <c r="A32" i="3"/>
  <c r="CY32" i="3"/>
  <c r="CZ32" i="3"/>
  <c r="DA32" i="3"/>
  <c r="DB32" i="3"/>
  <c r="DC32" i="3"/>
  <c r="A33" i="3"/>
  <c r="CY33" i="3"/>
  <c r="CZ33" i="3"/>
  <c r="DB33" i="3" s="1"/>
  <c r="DA33" i="3"/>
  <c r="DC33" i="3"/>
  <c r="A34" i="3"/>
  <c r="CY34" i="3"/>
  <c r="CZ34" i="3"/>
  <c r="DB34" i="3" s="1"/>
  <c r="DA34" i="3"/>
  <c r="DC34" i="3"/>
  <c r="A35" i="3"/>
  <c r="CY35" i="3"/>
  <c r="CZ35" i="3"/>
  <c r="DB35" i="3" s="1"/>
  <c r="DA35" i="3"/>
  <c r="DC35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CX5" i="3" s="1"/>
  <c r="K28" i="1"/>
  <c r="R28" i="1"/>
  <c r="AB28" i="1"/>
  <c r="AC28" i="1"/>
  <c r="AD28" i="1"/>
  <c r="CR28" i="1" s="1"/>
  <c r="Q28" i="1" s="1"/>
  <c r="AE28" i="1"/>
  <c r="AF28" i="1"/>
  <c r="AG28" i="1"/>
  <c r="CU28" i="1" s="1"/>
  <c r="T28" i="1" s="1"/>
  <c r="AH28" i="1"/>
  <c r="AI28" i="1"/>
  <c r="CW28" i="1" s="1"/>
  <c r="V28" i="1" s="1"/>
  <c r="AJ28" i="1"/>
  <c r="CX28" i="1" s="1"/>
  <c r="W28" i="1" s="1"/>
  <c r="CQ28" i="1"/>
  <c r="P28" i="1" s="1"/>
  <c r="CS28" i="1"/>
  <c r="CT28" i="1"/>
  <c r="S28" i="1" s="1"/>
  <c r="CV28" i="1"/>
  <c r="U28" i="1" s="1"/>
  <c r="FR28" i="1"/>
  <c r="GL28" i="1"/>
  <c r="GN28" i="1"/>
  <c r="GP28" i="1"/>
  <c r="GV28" i="1"/>
  <c r="HC28" i="1" s="1"/>
  <c r="GX28" i="1" s="1"/>
  <c r="C29" i="1"/>
  <c r="D29" i="1"/>
  <c r="I29" i="1"/>
  <c r="CX11" i="3" s="1"/>
  <c r="K29" i="1"/>
  <c r="AC29" i="1"/>
  <c r="AE29" i="1"/>
  <c r="AD29" i="1" s="1"/>
  <c r="CR29" i="1" s="1"/>
  <c r="Q29" i="1" s="1"/>
  <c r="AF29" i="1"/>
  <c r="CT29" i="1" s="1"/>
  <c r="S29" i="1" s="1"/>
  <c r="AG29" i="1"/>
  <c r="AH29" i="1"/>
  <c r="CV29" i="1" s="1"/>
  <c r="U29" i="1" s="1"/>
  <c r="AI29" i="1"/>
  <c r="AJ29" i="1"/>
  <c r="CU29" i="1"/>
  <c r="T29" i="1" s="1"/>
  <c r="CW29" i="1"/>
  <c r="CX29" i="1"/>
  <c r="W29" i="1" s="1"/>
  <c r="FR29" i="1"/>
  <c r="GL29" i="1"/>
  <c r="GN29" i="1"/>
  <c r="GP29" i="1"/>
  <c r="GV29" i="1"/>
  <c r="HC29" i="1"/>
  <c r="GX29" i="1" s="1"/>
  <c r="AC30" i="1"/>
  <c r="AE30" i="1"/>
  <c r="AD30" i="1" s="1"/>
  <c r="AF30" i="1"/>
  <c r="AG30" i="1"/>
  <c r="CU30" i="1" s="1"/>
  <c r="AH30" i="1"/>
  <c r="AI30" i="1"/>
  <c r="AJ30" i="1"/>
  <c r="CX30" i="1" s="1"/>
  <c r="CQ30" i="1"/>
  <c r="CT30" i="1"/>
  <c r="CV30" i="1"/>
  <c r="CW30" i="1"/>
  <c r="FR30" i="1"/>
  <c r="GL30" i="1"/>
  <c r="GN30" i="1"/>
  <c r="GP30" i="1"/>
  <c r="GV30" i="1"/>
  <c r="HC30" i="1" s="1"/>
  <c r="AC31" i="1"/>
  <c r="AE31" i="1"/>
  <c r="AD31" i="1" s="1"/>
  <c r="CR31" i="1" s="1"/>
  <c r="AF31" i="1"/>
  <c r="AG31" i="1"/>
  <c r="AH31" i="1"/>
  <c r="CV31" i="1" s="1"/>
  <c r="AI31" i="1"/>
  <c r="AJ31" i="1"/>
  <c r="CT31" i="1"/>
  <c r="CU31" i="1"/>
  <c r="CW31" i="1"/>
  <c r="CX31" i="1"/>
  <c r="FR31" i="1"/>
  <c r="GL31" i="1"/>
  <c r="GN31" i="1"/>
  <c r="GP31" i="1"/>
  <c r="GV31" i="1"/>
  <c r="HC31" i="1" s="1"/>
  <c r="C32" i="1"/>
  <c r="D32" i="1"/>
  <c r="I32" i="1"/>
  <c r="CX13" i="3" s="1"/>
  <c r="K32" i="1"/>
  <c r="V32" i="1"/>
  <c r="AC32" i="1"/>
  <c r="AB32" i="1" s="1"/>
  <c r="AE32" i="1"/>
  <c r="AD32" i="1" s="1"/>
  <c r="CR32" i="1" s="1"/>
  <c r="Q32" i="1" s="1"/>
  <c r="AF32" i="1"/>
  <c r="CT32" i="1" s="1"/>
  <c r="S32" i="1" s="1"/>
  <c r="AG32" i="1"/>
  <c r="AH32" i="1"/>
  <c r="CV32" i="1" s="1"/>
  <c r="U32" i="1" s="1"/>
  <c r="AI32" i="1"/>
  <c r="AJ32" i="1"/>
  <c r="CS32" i="1"/>
  <c r="R32" i="1" s="1"/>
  <c r="CU32" i="1"/>
  <c r="T32" i="1" s="1"/>
  <c r="CW32" i="1"/>
  <c r="CX32" i="1"/>
  <c r="W32" i="1" s="1"/>
  <c r="FR32" i="1"/>
  <c r="GL32" i="1"/>
  <c r="GN32" i="1"/>
  <c r="GP32" i="1"/>
  <c r="GV32" i="1"/>
  <c r="HC32" i="1"/>
  <c r="GX32" i="1" s="1"/>
  <c r="AC33" i="1"/>
  <c r="AE33" i="1"/>
  <c r="AD33" i="1" s="1"/>
  <c r="AF33" i="1"/>
  <c r="AG33" i="1"/>
  <c r="CU33" i="1" s="1"/>
  <c r="AH33" i="1"/>
  <c r="AI33" i="1"/>
  <c r="AJ33" i="1"/>
  <c r="CX33" i="1" s="1"/>
  <c r="CQ33" i="1"/>
  <c r="CT33" i="1"/>
  <c r="CV33" i="1"/>
  <c r="CW33" i="1"/>
  <c r="FR33" i="1"/>
  <c r="GL33" i="1"/>
  <c r="GN33" i="1"/>
  <c r="GP33" i="1"/>
  <c r="GV33" i="1"/>
  <c r="HC33" i="1" s="1"/>
  <c r="AC34" i="1"/>
  <c r="AE34" i="1"/>
  <c r="AD34" i="1" s="1"/>
  <c r="CR34" i="1" s="1"/>
  <c r="AF34" i="1"/>
  <c r="AG34" i="1"/>
  <c r="AH34" i="1"/>
  <c r="CV34" i="1" s="1"/>
  <c r="AI34" i="1"/>
  <c r="AJ34" i="1"/>
  <c r="CT34" i="1"/>
  <c r="CU34" i="1"/>
  <c r="CW34" i="1"/>
  <c r="CX34" i="1"/>
  <c r="FR34" i="1"/>
  <c r="GL34" i="1"/>
  <c r="GN34" i="1"/>
  <c r="GP34" i="1"/>
  <c r="GV34" i="1"/>
  <c r="HC34" i="1" s="1"/>
  <c r="C35" i="1"/>
  <c r="D35" i="1"/>
  <c r="CX21" i="3"/>
  <c r="K35" i="1"/>
  <c r="V35" i="1"/>
  <c r="AC35" i="1"/>
  <c r="AE35" i="1"/>
  <c r="AD35" i="1" s="1"/>
  <c r="CR35" i="1" s="1"/>
  <c r="Q35" i="1" s="1"/>
  <c r="AF35" i="1"/>
  <c r="CT35" i="1" s="1"/>
  <c r="S35" i="1" s="1"/>
  <c r="AG35" i="1"/>
  <c r="AH35" i="1"/>
  <c r="CV35" i="1" s="1"/>
  <c r="U35" i="1" s="1"/>
  <c r="AI35" i="1"/>
  <c r="AJ35" i="1"/>
  <c r="CS35" i="1"/>
  <c r="R35" i="1" s="1"/>
  <c r="CU35" i="1"/>
  <c r="T35" i="1" s="1"/>
  <c r="CW35" i="1"/>
  <c r="CX35" i="1"/>
  <c r="W35" i="1" s="1"/>
  <c r="FR35" i="1"/>
  <c r="GL35" i="1"/>
  <c r="GN35" i="1"/>
  <c r="GP35" i="1"/>
  <c r="GV35" i="1"/>
  <c r="HC35" i="1"/>
  <c r="GX35" i="1" s="1"/>
  <c r="AC36" i="1"/>
  <c r="AE36" i="1"/>
  <c r="AD36" i="1" s="1"/>
  <c r="AF36" i="1"/>
  <c r="AG36" i="1"/>
  <c r="CU36" i="1" s="1"/>
  <c r="AH36" i="1"/>
  <c r="AI36" i="1"/>
  <c r="AJ36" i="1"/>
  <c r="CX36" i="1" s="1"/>
  <c r="CQ36" i="1"/>
  <c r="CT36" i="1"/>
  <c r="CV36" i="1"/>
  <c r="CW36" i="1"/>
  <c r="FR36" i="1"/>
  <c r="GL36" i="1"/>
  <c r="GN36" i="1"/>
  <c r="GP36" i="1"/>
  <c r="CD45" i="1" s="1"/>
  <c r="CD26" i="1" s="1"/>
  <c r="GV36" i="1"/>
  <c r="HC36" i="1" s="1"/>
  <c r="C37" i="1"/>
  <c r="D37" i="1"/>
  <c r="CX29" i="3"/>
  <c r="K37" i="1"/>
  <c r="P37" i="1"/>
  <c r="AC37" i="1"/>
  <c r="AE37" i="1"/>
  <c r="AD37" i="1" s="1"/>
  <c r="AF37" i="1"/>
  <c r="AG37" i="1"/>
  <c r="AH37" i="1"/>
  <c r="CV37" i="1" s="1"/>
  <c r="U37" i="1" s="1"/>
  <c r="AI37" i="1"/>
  <c r="AJ37" i="1"/>
  <c r="CX37" i="1" s="1"/>
  <c r="W37" i="1" s="1"/>
  <c r="CQ37" i="1"/>
  <c r="CT37" i="1"/>
  <c r="S37" i="1" s="1"/>
  <c r="CU37" i="1"/>
  <c r="T37" i="1" s="1"/>
  <c r="CW37" i="1"/>
  <c r="V37" i="1" s="1"/>
  <c r="FR37" i="1"/>
  <c r="GL37" i="1"/>
  <c r="GN37" i="1"/>
  <c r="GP37" i="1"/>
  <c r="GV37" i="1"/>
  <c r="HC37" i="1" s="1"/>
  <c r="GX37" i="1" s="1"/>
  <c r="W38" i="1"/>
  <c r="AC38" i="1"/>
  <c r="AB38" i="1" s="1"/>
  <c r="AD38" i="1"/>
  <c r="CR38" i="1" s="1"/>
  <c r="AE38" i="1"/>
  <c r="AF38" i="1"/>
  <c r="CT38" i="1" s="1"/>
  <c r="AG38" i="1"/>
  <c r="CU38" i="1" s="1"/>
  <c r="AH38" i="1"/>
  <c r="AI38" i="1"/>
  <c r="CW38" i="1" s="1"/>
  <c r="AJ38" i="1"/>
  <c r="CQ38" i="1"/>
  <c r="P38" i="1" s="1"/>
  <c r="CS38" i="1"/>
  <c r="CV38" i="1"/>
  <c r="CX38" i="1"/>
  <c r="FR38" i="1"/>
  <c r="GL38" i="1"/>
  <c r="GN38" i="1"/>
  <c r="GP38" i="1"/>
  <c r="GV38" i="1"/>
  <c r="HC38" i="1"/>
  <c r="AC39" i="1"/>
  <c r="AE39" i="1"/>
  <c r="AD39" i="1" s="1"/>
  <c r="AF39" i="1"/>
  <c r="AG39" i="1"/>
  <c r="CU39" i="1" s="1"/>
  <c r="AH39" i="1"/>
  <c r="AI39" i="1"/>
  <c r="AJ39" i="1"/>
  <c r="CX39" i="1" s="1"/>
  <c r="CQ39" i="1"/>
  <c r="CT39" i="1"/>
  <c r="CV39" i="1"/>
  <c r="CW39" i="1"/>
  <c r="FR39" i="1"/>
  <c r="GL39" i="1"/>
  <c r="GN39" i="1"/>
  <c r="GP39" i="1"/>
  <c r="GV39" i="1"/>
  <c r="HC39" i="1" s="1"/>
  <c r="AC40" i="1"/>
  <c r="AE40" i="1"/>
  <c r="AD40" i="1" s="1"/>
  <c r="CR40" i="1" s="1"/>
  <c r="AF40" i="1"/>
  <c r="AG40" i="1"/>
  <c r="AH40" i="1"/>
  <c r="CV40" i="1" s="1"/>
  <c r="AI40" i="1"/>
  <c r="AJ40" i="1"/>
  <c r="CT40" i="1"/>
  <c r="CU40" i="1"/>
  <c r="CW40" i="1"/>
  <c r="CX40" i="1"/>
  <c r="FR40" i="1"/>
  <c r="GL40" i="1"/>
  <c r="GN40" i="1"/>
  <c r="GP40" i="1"/>
  <c r="GV40" i="1"/>
  <c r="HC40" i="1" s="1"/>
  <c r="E32" i="5"/>
  <c r="AC41" i="1"/>
  <c r="HG41" i="1" s="1"/>
  <c r="AE41" i="1"/>
  <c r="AD41" i="1" s="1"/>
  <c r="CR41" i="1" s="1"/>
  <c r="AF41" i="1"/>
  <c r="CT41" i="1" s="1"/>
  <c r="S41" i="1" s="1"/>
  <c r="AG41" i="1"/>
  <c r="AH41" i="1"/>
  <c r="AI41" i="1"/>
  <c r="CW41" i="1" s="1"/>
  <c r="AJ41" i="1"/>
  <c r="CS41" i="1"/>
  <c r="CU41" i="1"/>
  <c r="T41" i="1" s="1"/>
  <c r="CV41" i="1"/>
  <c r="CX41" i="1"/>
  <c r="W41" i="1" s="1"/>
  <c r="FR41" i="1"/>
  <c r="GL41" i="1"/>
  <c r="BZ45" i="1" s="1"/>
  <c r="BZ26" i="1" s="1"/>
  <c r="GN41" i="1"/>
  <c r="GP41" i="1"/>
  <c r="GV41" i="1"/>
  <c r="HC41" i="1"/>
  <c r="GX41" i="1" s="1"/>
  <c r="C42" i="1"/>
  <c r="D42" i="1"/>
  <c r="I42" i="1"/>
  <c r="CX34" i="3" s="1"/>
  <c r="K42" i="1"/>
  <c r="T42" i="1"/>
  <c r="AC42" i="1"/>
  <c r="AB42" i="1" s="1"/>
  <c r="AD42" i="1"/>
  <c r="CR42" i="1" s="1"/>
  <c r="Q42" i="1" s="1"/>
  <c r="AE42" i="1"/>
  <c r="AF42" i="1"/>
  <c r="CT42" i="1" s="1"/>
  <c r="S42" i="1" s="1"/>
  <c r="AG42" i="1"/>
  <c r="AH42" i="1"/>
  <c r="AI42" i="1"/>
  <c r="CW42" i="1" s="1"/>
  <c r="V42" i="1" s="1"/>
  <c r="AJ42" i="1"/>
  <c r="CQ42" i="1"/>
  <c r="P42" i="1" s="1"/>
  <c r="CP42" i="1" s="1"/>
  <c r="O42" i="1" s="1"/>
  <c r="CS42" i="1"/>
  <c r="R42" i="1" s="1"/>
  <c r="CU42" i="1"/>
  <c r="CV42" i="1"/>
  <c r="U42" i="1" s="1"/>
  <c r="CX42" i="1"/>
  <c r="W42" i="1" s="1"/>
  <c r="FR42" i="1"/>
  <c r="GL42" i="1"/>
  <c r="GN42" i="1"/>
  <c r="GP42" i="1"/>
  <c r="GV42" i="1"/>
  <c r="HC42" i="1" s="1"/>
  <c r="GX42" i="1" s="1"/>
  <c r="C43" i="1"/>
  <c r="D43" i="1"/>
  <c r="I43" i="1"/>
  <c r="CX35" i="3" s="1"/>
  <c r="K43" i="1"/>
  <c r="P43" i="1"/>
  <c r="AC43" i="1"/>
  <c r="AE43" i="1"/>
  <c r="AD43" i="1" s="1"/>
  <c r="AF43" i="1"/>
  <c r="AG43" i="1"/>
  <c r="AH43" i="1"/>
  <c r="CV43" i="1" s="1"/>
  <c r="U43" i="1" s="1"/>
  <c r="AI43" i="1"/>
  <c r="AJ43" i="1"/>
  <c r="CX43" i="1" s="1"/>
  <c r="W43" i="1" s="1"/>
  <c r="CQ43" i="1"/>
  <c r="CT43" i="1"/>
  <c r="S43" i="1" s="1"/>
  <c r="CU43" i="1"/>
  <c r="T43" i="1" s="1"/>
  <c r="CW43" i="1"/>
  <c r="V43" i="1" s="1"/>
  <c r="FR43" i="1"/>
  <c r="GL43" i="1"/>
  <c r="GN43" i="1"/>
  <c r="GP43" i="1"/>
  <c r="GV43" i="1"/>
  <c r="HC43" i="1" s="1"/>
  <c r="GX43" i="1" s="1"/>
  <c r="B45" i="1"/>
  <c r="B26" i="1" s="1"/>
  <c r="C45" i="1"/>
  <c r="C26" i="1" s="1"/>
  <c r="D45" i="1"/>
  <c r="D26" i="1" s="1"/>
  <c r="F45" i="1"/>
  <c r="F26" i="1" s="1"/>
  <c r="G45" i="1"/>
  <c r="G26" i="1" s="1"/>
  <c r="BX45" i="1"/>
  <c r="BX26" i="1" s="1"/>
  <c r="BY45" i="1"/>
  <c r="BY26" i="1" s="1"/>
  <c r="CK45" i="1"/>
  <c r="CK26" i="1" s="1"/>
  <c r="CL45" i="1"/>
  <c r="CL26" i="1" s="1"/>
  <c r="CM45" i="1"/>
  <c r="CM26" i="1" s="1"/>
  <c r="B75" i="1"/>
  <c r="B22" i="1" s="1"/>
  <c r="C75" i="1"/>
  <c r="C22" i="1" s="1"/>
  <c r="D75" i="1"/>
  <c r="D22" i="1" s="1"/>
  <c r="F75" i="1"/>
  <c r="F22" i="1" s="1"/>
  <c r="G75" i="1"/>
  <c r="G22" i="1" s="1"/>
  <c r="B105" i="1"/>
  <c r="B18" i="1" s="1"/>
  <c r="C105" i="1"/>
  <c r="C18" i="1" s="1"/>
  <c r="D105" i="1"/>
  <c r="D18" i="1" s="1"/>
  <c r="F105" i="1"/>
  <c r="F18" i="1" s="1"/>
  <c r="G105" i="1"/>
  <c r="G18" i="1" s="1"/>
  <c r="T38" i="1" l="1"/>
  <c r="R41" i="1"/>
  <c r="CZ41" i="1" s="1"/>
  <c r="Y41" i="1" s="1"/>
  <c r="S38" i="1"/>
  <c r="HG38" i="1"/>
  <c r="V41" i="1"/>
  <c r="GX38" i="1"/>
  <c r="R38" i="1"/>
  <c r="Q38" i="1"/>
  <c r="CP38" i="1" s="1"/>
  <c r="O38" i="1" s="1"/>
  <c r="CB45" i="1"/>
  <c r="CB26" i="1" s="1"/>
  <c r="E29" i="5"/>
  <c r="V38" i="1"/>
  <c r="U41" i="1"/>
  <c r="Q41" i="1"/>
  <c r="U38" i="1"/>
  <c r="CG45" i="1"/>
  <c r="CG26" i="1" s="1"/>
  <c r="AX45" i="1"/>
  <c r="BB45" i="1"/>
  <c r="CY42" i="1"/>
  <c r="X42" i="1" s="1"/>
  <c r="GM42" i="1" s="1"/>
  <c r="CZ42" i="1"/>
  <c r="Y42" i="1" s="1"/>
  <c r="AB33" i="1"/>
  <c r="CR33" i="1"/>
  <c r="CY32" i="1"/>
  <c r="X32" i="1" s="1"/>
  <c r="CZ32" i="1"/>
  <c r="Y32" i="1" s="1"/>
  <c r="CI45" i="1"/>
  <c r="AB39" i="1"/>
  <c r="CR39" i="1"/>
  <c r="AQ45" i="1"/>
  <c r="AB36" i="1"/>
  <c r="CR36" i="1"/>
  <c r="Q36" i="1" s="1"/>
  <c r="CY35" i="1"/>
  <c r="X35" i="1" s="1"/>
  <c r="CZ35" i="1"/>
  <c r="Y35" i="1" s="1"/>
  <c r="GX34" i="1"/>
  <c r="CY28" i="1"/>
  <c r="X28" i="1" s="1"/>
  <c r="CZ28" i="1"/>
  <c r="Y28" i="1" s="1"/>
  <c r="AP45" i="1"/>
  <c r="CR43" i="1"/>
  <c r="Q43" i="1" s="1"/>
  <c r="AB43" i="1"/>
  <c r="U31" i="1"/>
  <c r="AO45" i="1"/>
  <c r="CZ43" i="1"/>
  <c r="Y43" i="1" s="1"/>
  <c r="GX36" i="1"/>
  <c r="AB35" i="1"/>
  <c r="CP28" i="1"/>
  <c r="O28" i="1" s="1"/>
  <c r="BD45" i="1"/>
  <c r="CP43" i="1"/>
  <c r="O43" i="1" s="1"/>
  <c r="CR37" i="1"/>
  <c r="Q37" i="1" s="1"/>
  <c r="CP37" i="1" s="1"/>
  <c r="O37" i="1" s="1"/>
  <c r="AB37" i="1"/>
  <c r="U34" i="1"/>
  <c r="V30" i="1"/>
  <c r="BC45" i="1"/>
  <c r="AU45" i="1"/>
  <c r="AB30" i="1"/>
  <c r="CR30" i="1"/>
  <c r="W34" i="1"/>
  <c r="AB29" i="1"/>
  <c r="CQ41" i="1"/>
  <c r="P41" i="1" s="1"/>
  <c r="CS40" i="1"/>
  <c r="Q40" i="1"/>
  <c r="CS34" i="1"/>
  <c r="I34" i="1"/>
  <c r="S34" i="1" s="1"/>
  <c r="CS31" i="1"/>
  <c r="I31" i="1"/>
  <c r="S31" i="1" s="1"/>
  <c r="CX30" i="3"/>
  <c r="CX22" i="3"/>
  <c r="CX14" i="3"/>
  <c r="CX6" i="3"/>
  <c r="CX31" i="3"/>
  <c r="CX23" i="3"/>
  <c r="CX15" i="3"/>
  <c r="CX7" i="3"/>
  <c r="AB41" i="1"/>
  <c r="CQ40" i="1"/>
  <c r="CS39" i="1"/>
  <c r="CS36" i="1"/>
  <c r="E27" i="5"/>
  <c r="CQ34" i="1"/>
  <c r="P34" i="1" s="1"/>
  <c r="CS33" i="1"/>
  <c r="I33" i="1"/>
  <c r="S33" i="1" s="1"/>
  <c r="CQ31" i="1"/>
  <c r="CS30" i="1"/>
  <c r="I30" i="1"/>
  <c r="GX30" i="1" s="1"/>
  <c r="CX32" i="3"/>
  <c r="CX24" i="3"/>
  <c r="CX16" i="3"/>
  <c r="CX8" i="3"/>
  <c r="CS29" i="1"/>
  <c r="R29" i="1" s="1"/>
  <c r="V29" i="1"/>
  <c r="CX33" i="3"/>
  <c r="CX25" i="3"/>
  <c r="CX17" i="3"/>
  <c r="CX9" i="3"/>
  <c r="CX1" i="3"/>
  <c r="AB40" i="1"/>
  <c r="AB34" i="1"/>
  <c r="AB31" i="1"/>
  <c r="CX26" i="3"/>
  <c r="CX18" i="3"/>
  <c r="CX10" i="3"/>
  <c r="CX2" i="3"/>
  <c r="CS43" i="1"/>
  <c r="R43" i="1" s="1"/>
  <c r="CY43" i="1" s="1"/>
  <c r="X43" i="1" s="1"/>
  <c r="CS37" i="1"/>
  <c r="R37" i="1" s="1"/>
  <c r="CZ37" i="1" s="1"/>
  <c r="Y37" i="1" s="1"/>
  <c r="CQ35" i="1"/>
  <c r="P35" i="1" s="1"/>
  <c r="CP35" i="1" s="1"/>
  <c r="O35" i="1" s="1"/>
  <c r="CQ32" i="1"/>
  <c r="P32" i="1" s="1"/>
  <c r="CP32" i="1" s="1"/>
  <c r="O32" i="1" s="1"/>
  <c r="CQ29" i="1"/>
  <c r="P29" i="1" s="1"/>
  <c r="CP29" i="1" s="1"/>
  <c r="O29" i="1" s="1"/>
  <c r="CX27" i="3"/>
  <c r="CX19" i="3"/>
  <c r="CX3" i="3"/>
  <c r="CX28" i="3"/>
  <c r="CX20" i="3"/>
  <c r="CX12" i="3"/>
  <c r="CX4" i="3"/>
  <c r="CP41" i="1" l="1"/>
  <c r="O41" i="1" s="1"/>
  <c r="GO41" i="1" s="1"/>
  <c r="AS45" i="1"/>
  <c r="AS75" i="1" s="1"/>
  <c r="CY38" i="1"/>
  <c r="X38" i="1" s="1"/>
  <c r="GO38" i="1"/>
  <c r="GM38" i="1"/>
  <c r="S39" i="1"/>
  <c r="E30" i="5"/>
  <c r="P39" i="1"/>
  <c r="T39" i="1"/>
  <c r="CY41" i="1"/>
  <c r="X41" i="1" s="1"/>
  <c r="CZ38" i="1"/>
  <c r="Y38" i="1" s="1"/>
  <c r="W39" i="1"/>
  <c r="S40" i="1"/>
  <c r="E31" i="5"/>
  <c r="V36" i="1"/>
  <c r="P36" i="1"/>
  <c r="CY33" i="1"/>
  <c r="X33" i="1" s="1"/>
  <c r="R33" i="1"/>
  <c r="CZ33" i="1" s="1"/>
  <c r="Y33" i="1" s="1"/>
  <c r="GX39" i="1"/>
  <c r="V40" i="1"/>
  <c r="CP34" i="1"/>
  <c r="O34" i="1" s="1"/>
  <c r="S30" i="1"/>
  <c r="CY37" i="1"/>
  <c r="X37" i="1" s="1"/>
  <c r="GM37" i="1" s="1"/>
  <c r="GM28" i="1"/>
  <c r="GO28" i="1"/>
  <c r="GX40" i="1"/>
  <c r="U36" i="1"/>
  <c r="HG36" i="1"/>
  <c r="CZ34" i="1"/>
  <c r="Y34" i="1" s="1"/>
  <c r="HG31" i="1"/>
  <c r="U40" i="1"/>
  <c r="W36" i="1"/>
  <c r="AO26" i="1"/>
  <c r="F49" i="1"/>
  <c r="AO75" i="1"/>
  <c r="GO42" i="1"/>
  <c r="P33" i="1"/>
  <c r="CP33" i="1" s="1"/>
  <c r="O33" i="1" s="1"/>
  <c r="HG34" i="1"/>
  <c r="R36" i="1"/>
  <c r="R34" i="1"/>
  <c r="CY34" i="1" s="1"/>
  <c r="X34" i="1" s="1"/>
  <c r="T31" i="1"/>
  <c r="Q30" i="1"/>
  <c r="AU26" i="1"/>
  <c r="F64" i="1"/>
  <c r="AU75" i="1"/>
  <c r="T30" i="1"/>
  <c r="GX33" i="1"/>
  <c r="T34" i="1"/>
  <c r="T36" i="1"/>
  <c r="GM43" i="1"/>
  <c r="GO43" i="1"/>
  <c r="U30" i="1"/>
  <c r="HG30" i="1"/>
  <c r="V33" i="1"/>
  <c r="HG40" i="1"/>
  <c r="GX31" i="1"/>
  <c r="R30" i="1"/>
  <c r="R39" i="1"/>
  <c r="CZ39" i="1" s="1"/>
  <c r="Y39" i="1" s="1"/>
  <c r="R40" i="1"/>
  <c r="Q31" i="1"/>
  <c r="CZ29" i="1"/>
  <c r="Y29" i="1" s="1"/>
  <c r="GM29" i="1" s="1"/>
  <c r="W33" i="1"/>
  <c r="T40" i="1"/>
  <c r="Q39" i="1"/>
  <c r="W40" i="1"/>
  <c r="GO35" i="1"/>
  <c r="GM35" i="1"/>
  <c r="U39" i="1"/>
  <c r="HG39" i="1"/>
  <c r="BC26" i="1"/>
  <c r="F61" i="1"/>
  <c r="BC75" i="1"/>
  <c r="V39" i="1"/>
  <c r="GO32" i="1"/>
  <c r="GM32" i="1"/>
  <c r="P31" i="1"/>
  <c r="CP31" i="1" s="1"/>
  <c r="O31" i="1" s="1"/>
  <c r="P40" i="1"/>
  <c r="GM41" i="1"/>
  <c r="V31" i="1"/>
  <c r="CY29" i="1"/>
  <c r="X29" i="1" s="1"/>
  <c r="GO29" i="1" s="1"/>
  <c r="S36" i="1"/>
  <c r="CP36" i="1" s="1"/>
  <c r="O36" i="1" s="1"/>
  <c r="AP26" i="1"/>
  <c r="AP75" i="1"/>
  <c r="F54" i="1"/>
  <c r="AQ26" i="1"/>
  <c r="F55" i="1"/>
  <c r="AQ75" i="1"/>
  <c r="Q33" i="1"/>
  <c r="W31" i="1"/>
  <c r="BD26" i="1"/>
  <c r="F70" i="1"/>
  <c r="BD75" i="1"/>
  <c r="W30" i="1"/>
  <c r="CI26" i="1"/>
  <c r="AZ45" i="1"/>
  <c r="Q34" i="1"/>
  <c r="BB26" i="1"/>
  <c r="BB75" i="1"/>
  <c r="F58" i="1"/>
  <c r="U33" i="1"/>
  <c r="HG33" i="1"/>
  <c r="T33" i="1"/>
  <c r="R31" i="1"/>
  <c r="CY31" i="1" s="1"/>
  <c r="X31" i="1" s="1"/>
  <c r="P30" i="1"/>
  <c r="V34" i="1"/>
  <c r="AX26" i="1"/>
  <c r="AX75" i="1"/>
  <c r="F52" i="1"/>
  <c r="CJ45" i="1" l="1"/>
  <c r="CJ26" i="1" s="1"/>
  <c r="F62" i="1"/>
  <c r="CY40" i="1"/>
  <c r="X40" i="1" s="1"/>
  <c r="CY39" i="1"/>
  <c r="X39" i="1" s="1"/>
  <c r="AS26" i="1"/>
  <c r="CP40" i="1"/>
  <c r="O40" i="1" s="1"/>
  <c r="GO40" i="1" s="1"/>
  <c r="GO37" i="1"/>
  <c r="CP39" i="1"/>
  <c r="O39" i="1" s="1"/>
  <c r="GO39" i="1" s="1"/>
  <c r="AE45" i="1"/>
  <c r="R45" i="1" s="1"/>
  <c r="AI45" i="1"/>
  <c r="AI26" i="1" s="1"/>
  <c r="AO22" i="1"/>
  <c r="AO105" i="1"/>
  <c r="F79" i="1"/>
  <c r="GM34" i="1"/>
  <c r="GO34" i="1"/>
  <c r="BB22" i="1"/>
  <c r="BB105" i="1"/>
  <c r="F88" i="1"/>
  <c r="AQ22" i="1"/>
  <c r="AQ105" i="1"/>
  <c r="F85" i="1"/>
  <c r="BC22" i="1"/>
  <c r="BC105" i="1"/>
  <c r="F91" i="1"/>
  <c r="AG45" i="1"/>
  <c r="CP30" i="1"/>
  <c r="O30" i="1" s="1"/>
  <c r="AH45" i="1"/>
  <c r="AU22" i="1"/>
  <c r="F94" i="1"/>
  <c r="AU105" i="1"/>
  <c r="GO33" i="1"/>
  <c r="GM33" i="1"/>
  <c r="AC45" i="1"/>
  <c r="AJ45" i="1"/>
  <c r="CY30" i="1"/>
  <c r="X30" i="1" s="1"/>
  <c r="CZ30" i="1"/>
  <c r="Y30" i="1" s="1"/>
  <c r="AF45" i="1"/>
  <c r="BD22" i="1"/>
  <c r="F100" i="1"/>
  <c r="BD105" i="1"/>
  <c r="AP22" i="1"/>
  <c r="AP105" i="1"/>
  <c r="F84" i="1"/>
  <c r="G16" i="2" s="1"/>
  <c r="G18" i="2" s="1"/>
  <c r="GM31" i="1"/>
  <c r="AD45" i="1"/>
  <c r="AS22" i="1"/>
  <c r="F92" i="1"/>
  <c r="E16" i="2" s="1"/>
  <c r="AS105" i="1"/>
  <c r="CZ31" i="1"/>
  <c r="Y31" i="1" s="1"/>
  <c r="GO31" i="1" s="1"/>
  <c r="AX22" i="1"/>
  <c r="AX105" i="1"/>
  <c r="F82" i="1"/>
  <c r="CY36" i="1"/>
  <c r="X36" i="1" s="1"/>
  <c r="CZ36" i="1"/>
  <c r="Y36" i="1" s="1"/>
  <c r="CZ40" i="1"/>
  <c r="Y40" i="1" s="1"/>
  <c r="GM40" i="1" s="1"/>
  <c r="AZ26" i="1"/>
  <c r="AZ75" i="1"/>
  <c r="F56" i="1"/>
  <c r="BA45" i="1" l="1"/>
  <c r="BA75" i="1" s="1"/>
  <c r="AE26" i="1"/>
  <c r="GM39" i="1"/>
  <c r="V45" i="1"/>
  <c r="V75" i="1" s="1"/>
  <c r="AK45" i="1"/>
  <c r="X45" i="1" s="1"/>
  <c r="GO36" i="1"/>
  <c r="GM36" i="1"/>
  <c r="AL45" i="1"/>
  <c r="Y45" i="1" s="1"/>
  <c r="AX18" i="1"/>
  <c r="F112" i="1"/>
  <c r="Q45" i="1"/>
  <c r="AD26" i="1"/>
  <c r="BD18" i="1"/>
  <c r="F130" i="1"/>
  <c r="T45" i="1"/>
  <c r="AG26" i="1"/>
  <c r="BB18" i="1"/>
  <c r="F118" i="1"/>
  <c r="S45" i="1"/>
  <c r="AF26" i="1"/>
  <c r="BA26" i="1"/>
  <c r="AU18" i="1"/>
  <c r="F124" i="1"/>
  <c r="BC18" i="1"/>
  <c r="F121" i="1"/>
  <c r="R26" i="1"/>
  <c r="F59" i="1"/>
  <c r="R75" i="1"/>
  <c r="AZ22" i="1"/>
  <c r="F86" i="1"/>
  <c r="AZ105" i="1"/>
  <c r="AP18" i="1"/>
  <c r="F114" i="1"/>
  <c r="F140" i="1" s="1"/>
  <c r="AS18" i="1"/>
  <c r="F122" i="1"/>
  <c r="AH26" i="1"/>
  <c r="U45" i="1"/>
  <c r="AQ18" i="1"/>
  <c r="F115" i="1"/>
  <c r="AO18" i="1"/>
  <c r="F109" i="1"/>
  <c r="E18" i="2"/>
  <c r="W45" i="1"/>
  <c r="AJ26" i="1"/>
  <c r="GO30" i="1"/>
  <c r="GM30" i="1"/>
  <c r="AB45" i="1"/>
  <c r="P45" i="1"/>
  <c r="AC26" i="1"/>
  <c r="CE45" i="1"/>
  <c r="CF45" i="1"/>
  <c r="CH45" i="1"/>
  <c r="F65" i="1" l="1"/>
  <c r="F68" i="1"/>
  <c r="V26" i="1"/>
  <c r="AK26" i="1"/>
  <c r="CA45" i="1"/>
  <c r="CA26" i="1" s="1"/>
  <c r="CC45" i="1"/>
  <c r="CC26" i="1" s="1"/>
  <c r="AL26" i="1"/>
  <c r="O45" i="1"/>
  <c r="AB26" i="1"/>
  <c r="S26" i="1"/>
  <c r="S75" i="1"/>
  <c r="F60" i="1"/>
  <c r="Q26" i="1"/>
  <c r="F57" i="1"/>
  <c r="Q75" i="1"/>
  <c r="CH26" i="1"/>
  <c r="AY45" i="1"/>
  <c r="U26" i="1"/>
  <c r="F67" i="1"/>
  <c r="U75" i="1"/>
  <c r="AZ18" i="1"/>
  <c r="F116" i="1"/>
  <c r="V22" i="1"/>
  <c r="F98" i="1"/>
  <c r="V105" i="1"/>
  <c r="CF26" i="1"/>
  <c r="AW45" i="1"/>
  <c r="W26" i="1"/>
  <c r="F69" i="1"/>
  <c r="W75" i="1"/>
  <c r="CE26" i="1"/>
  <c r="AV45" i="1"/>
  <c r="X26" i="1"/>
  <c r="X75" i="1"/>
  <c r="F71" i="1"/>
  <c r="R22" i="1"/>
  <c r="R105" i="1"/>
  <c r="F89" i="1"/>
  <c r="BA22" i="1"/>
  <c r="BA105" i="1"/>
  <c r="F95" i="1"/>
  <c r="H16" i="2" s="1"/>
  <c r="H18" i="2" s="1"/>
  <c r="T26" i="1"/>
  <c r="T75" i="1"/>
  <c r="F66" i="1"/>
  <c r="P26" i="1"/>
  <c r="F48" i="1"/>
  <c r="P75" i="1"/>
  <c r="Y26" i="1"/>
  <c r="Y75" i="1"/>
  <c r="F72" i="1"/>
  <c r="AT45" i="1" l="1"/>
  <c r="AT26" i="1" s="1"/>
  <c r="AR45" i="1"/>
  <c r="AR75" i="1" s="1"/>
  <c r="R18" i="1"/>
  <c r="F119" i="1"/>
  <c r="F136" i="1" s="1"/>
  <c r="U22" i="1"/>
  <c r="F97" i="1"/>
  <c r="U105" i="1"/>
  <c r="O26" i="1"/>
  <c r="F47" i="1"/>
  <c r="O75" i="1"/>
  <c r="T22" i="1"/>
  <c r="T105" i="1"/>
  <c r="F96" i="1"/>
  <c r="AW26" i="1"/>
  <c r="F51" i="1"/>
  <c r="AW75" i="1"/>
  <c r="S22" i="1"/>
  <c r="S105" i="1"/>
  <c r="F90" i="1"/>
  <c r="J16" i="2" s="1"/>
  <c r="J18" i="2" s="1"/>
  <c r="X22" i="1"/>
  <c r="X105" i="1"/>
  <c r="F101" i="1"/>
  <c r="Y22" i="1"/>
  <c r="F102" i="1"/>
  <c r="Y105" i="1"/>
  <c r="AY26" i="1"/>
  <c r="AY75" i="1"/>
  <c r="F53" i="1"/>
  <c r="BA18" i="1"/>
  <c r="F125" i="1"/>
  <c r="Q22" i="1"/>
  <c r="F87" i="1"/>
  <c r="Q105" i="1"/>
  <c r="AR26" i="1"/>
  <c r="V18" i="1"/>
  <c r="F128" i="1"/>
  <c r="AV26" i="1"/>
  <c r="AV75" i="1"/>
  <c r="F50" i="1"/>
  <c r="P22" i="1"/>
  <c r="F78" i="1"/>
  <c r="P105" i="1"/>
  <c r="W22" i="1"/>
  <c r="F99" i="1"/>
  <c r="W105" i="1"/>
  <c r="F73" i="1" l="1"/>
  <c r="AT75" i="1"/>
  <c r="AT22" i="1" s="1"/>
  <c r="F63" i="1"/>
  <c r="AR22" i="1"/>
  <c r="F103" i="1"/>
  <c r="AR105" i="1"/>
  <c r="W18" i="1"/>
  <c r="F129" i="1"/>
  <c r="S18" i="1"/>
  <c r="F120" i="1"/>
  <c r="F137" i="1" s="1"/>
  <c r="O22" i="1"/>
  <c r="F77" i="1"/>
  <c r="O105" i="1"/>
  <c r="Q18" i="1"/>
  <c r="F117" i="1"/>
  <c r="F135" i="1" s="1"/>
  <c r="Y18" i="1"/>
  <c r="F132" i="1"/>
  <c r="F139" i="1" s="1"/>
  <c r="AV22" i="1"/>
  <c r="AV105" i="1"/>
  <c r="F80" i="1"/>
  <c r="AW22" i="1"/>
  <c r="AW105" i="1"/>
  <c r="F81" i="1"/>
  <c r="T18" i="1"/>
  <c r="F126" i="1"/>
  <c r="AY22" i="1"/>
  <c r="F83" i="1"/>
  <c r="AY105" i="1"/>
  <c r="P18" i="1"/>
  <c r="F108" i="1"/>
  <c r="U18" i="1"/>
  <c r="F127" i="1"/>
  <c r="X18" i="1"/>
  <c r="F131" i="1"/>
  <c r="F138" i="1" s="1"/>
  <c r="AT105" i="1" l="1"/>
  <c r="F123" i="1" s="1"/>
  <c r="F93" i="1"/>
  <c r="F16" i="2" s="1"/>
  <c r="F18" i="2" s="1"/>
  <c r="AW18" i="1"/>
  <c r="F111" i="1"/>
  <c r="F134" i="1" s="1"/>
  <c r="F141" i="1" s="1"/>
  <c r="AY18" i="1"/>
  <c r="F113" i="1"/>
  <c r="AV18" i="1"/>
  <c r="F110" i="1"/>
  <c r="AR18" i="1"/>
  <c r="F133" i="1"/>
  <c r="O18" i="1"/>
  <c r="F107" i="1"/>
  <c r="AT18" i="1" l="1"/>
  <c r="I16" i="2"/>
  <c r="I18" i="2" s="1"/>
  <c r="F142" i="1"/>
  <c r="F143" i="1" s="1"/>
  <c r="F144" i="1" l="1"/>
  <c r="F145" i="1" s="1"/>
  <c r="F146" i="1" l="1"/>
  <c r="F147" i="1" s="1"/>
</calcChain>
</file>

<file path=xl/sharedStrings.xml><?xml version="1.0" encoding="utf-8"?>
<sst xmlns="http://schemas.openxmlformats.org/spreadsheetml/2006/main" count="2037" uniqueCount="329">
  <si>
    <t>Smeta.RU Flash  (495) 974-1589</t>
  </si>
  <si>
    <t>_PS_</t>
  </si>
  <si>
    <t>Smeta.RU Flash</t>
  </si>
  <si>
    <t/>
  </si>
  <si>
    <t>Доп.работы</t>
  </si>
  <si>
    <t>Ремонт офиса. (Дополнительные работы)</t>
  </si>
  <si>
    <t>Сметные нормы списания</t>
  </si>
  <si>
    <t>Коды ценников</t>
  </si>
  <si>
    <t>ФЕР-2020 И9 приказы НР № 812/пр, СП № 774/пр</t>
  </si>
  <si>
    <t>Версия 1.3.3 ГСН (ГЭСН, ФЕР) и ТЕР (Методики НР (812/пр и 636/пр) и СП (774/пр) с 22.10.2021 г.)</t>
  </si>
  <si>
    <t>ФЕР-2020 - изменения И9</t>
  </si>
  <si>
    <t>Поправки для ГСН (ФЕР) 2020 от 10.01.2022 г И9 Капитальный ремонт жилых и общественных зданий</t>
  </si>
  <si>
    <t>ГСН</t>
  </si>
  <si>
    <t>Новая локальная смета</t>
  </si>
  <si>
    <t>02-01-02</t>
  </si>
  <si>
    <t>02-01-01</t>
  </si>
  <si>
    <t>Новый раздел</t>
  </si>
  <si>
    <t>Дополнительные работы.</t>
  </si>
  <si>
    <t>1</t>
  </si>
  <si>
    <t>м10-06-068-16</t>
  </si>
  <si>
    <t>сетевой элемент</t>
  </si>
  <si>
    <t>ФЕРм-2001, м10-06-068-16, приказ Минстроя России № 876/пр от 26.12.2019</t>
  </si>
  <si>
    <t>)*1,2</t>
  </si>
  <si>
    <t>Монтажные работы</t>
  </si>
  <si>
    <t>Оборудование связи: прокладка и монтаж сетей связи (если ОПТ=1 прокладка и монтаж междугородных линий связи)</t>
  </si>
  <si>
    <t>мФЕР-10</t>
  </si>
  <si>
    <t>Пр/812-051.1-1</t>
  </si>
  <si>
    <t>Пр/774-051.1</t>
  </si>
  <si>
    <t>Оборудование связи: прокладка и монтаж сетей связи</t>
  </si>
  <si>
    <t>2</t>
  </si>
  <si>
    <t>м10-02-016-06</t>
  </si>
  <si>
    <t>ШТ</t>
  </si>
  <si>
    <t>ФЕРм-2001, м10-02-016-06, приказ Минстроя России № 876/пр от 26.12.2019</t>
  </si>
  <si>
    <t>Поправка: МР 519/пр Прил.2, Табл.3, п. 1.1</t>
  </si>
  <si>
    <t>2,1</t>
  </si>
  <si>
    <t>цена поставщика</t>
  </si>
  <si>
    <t>SKAT-V.4 (пластик) (142), блок питания резервированный  </t>
  </si>
  <si>
    <t>компл.</t>
  </si>
  <si>
    <t>3 250 +  2% Заг.скл</t>
  </si>
  <si>
    <t>0</t>
  </si>
  <si>
    <t>2,2</t>
  </si>
  <si>
    <t>Аккумуляторная батарея SF 1207</t>
  </si>
  <si>
    <t>680,55 +  2% Заг.скл</t>
  </si>
  <si>
    <t>3</t>
  </si>
  <si>
    <t>м08-01-081-01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</si>
  <si>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</si>
  <si>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ФЕРм-2001, м08-01-081-01, приказ Минстроя России № 876/пр от 26.12.2019</t>
  </si>
  <si>
    <t>Электротехнические установки: на других объектах</t>
  </si>
  <si>
    <t>мФЕР-08</t>
  </si>
  <si>
    <t>Пр/812-049.3-1</t>
  </si>
  <si>
    <t>Пр/774-049.3</t>
  </si>
  <si>
    <t>3,1</t>
  </si>
  <si>
    <t>Кнопка выхода DR-03i (белый цвет)</t>
  </si>
  <si>
    <t>600 +  2% Заг.скл</t>
  </si>
  <si>
    <t>3,2</t>
  </si>
  <si>
    <t>Устройство разблокировки двери с восстанавливаемой вставкой ST-ER115</t>
  </si>
  <si>
    <t>550 +  2% Заг.скл</t>
  </si>
  <si>
    <t>4</t>
  </si>
  <si>
    <t>м08-03-591-03</t>
  </si>
  <si>
    <t>Выключатель: полугерметический и герметический</t>
  </si>
  <si>
    <t>100 ШТ</t>
  </si>
  <si>
    <t>ФЕРм-2001, м08-03-591-03, приказ Минстроя России № 876/пр от 26.12.2019</t>
  </si>
  <si>
    <t>4,1</t>
  </si>
  <si>
    <t>GLS Выключатель накладной мебельный D66 мм, 250B, 2, 5A H16мм, с проводом 0, 2м белый</t>
  </si>
  <si>
    <t>412,5 +  2% Заг.скл</t>
  </si>
  <si>
    <t>5</t>
  </si>
  <si>
    <t>м08-03-591-10</t>
  </si>
  <si>
    <t>ФЕРм-2001, м08-03-591-10, приказ Минстроя России № 876/пр от 26.12.2019</t>
  </si>
  <si>
    <t>5,1</t>
  </si>
  <si>
    <t>Модуль розетки компьютерной RJ-45, cat.5e, UTP, 1М, белый, Mosaic LegranD (076551)</t>
  </si>
  <si>
    <t>574,31 +  2% Заг.скл</t>
  </si>
  <si>
    <t>5,2</t>
  </si>
  <si>
    <t>Розетка Valena 2xRJ45 Cat.5, белый (774231)</t>
  </si>
  <si>
    <t>1 483,33 +  2% Заг.скл</t>
  </si>
  <si>
    <t>5,3</t>
  </si>
  <si>
    <t>Суппорт Mosaic для DLP с крышкой 65 мм, 2 модуля LegranD (010952)</t>
  </si>
  <si>
    <t>186,11 +  2% Заг.скл</t>
  </si>
  <si>
    <t>5,4</t>
  </si>
  <si>
    <t>Вставка-заглушка Mosaic, 22,5x45мм, белая</t>
  </si>
  <si>
    <t>40 +  2% Заг.скл</t>
  </si>
  <si>
    <t>6</t>
  </si>
  <si>
    <t>м10-06-068-15</t>
  </si>
  <si>
    <t>Настройка простых сетевых трактов: конфигурация и настройка сетевых компонентов (мост, маршрутизатор, модем и т.п.)</t>
  </si>
  <si>
    <t>ФЕРм-2001, м10-06-068-15, приказ Минстроя России № 876/пр от 26.12.2019</t>
  </si>
  <si>
    <t>7</t>
  </si>
  <si>
    <t>м10-02-041-03</t>
  </si>
  <si>
    <t>Электрическая проверка и настройка: канала ввода-вывода информации</t>
  </si>
  <si>
    <t>канал</t>
  </si>
  <si>
    <t>ФЕРм-2001, м10-02-041-03, приказ Минстроя России № 876/пр от 26.12.2019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</si>
  <si>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</si>
  <si>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</si>
  <si>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</si>
  <si>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</si>
  <si>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</si>
  <si>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</si>
  <si>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</si>
  <si>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</si>
  <si>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</si>
  <si>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</si>
  <si>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</si>
  <si>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</si>
  <si>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</si>
  <si>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</si>
  <si>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</si>
  <si>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</si>
  <si>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</si>
  <si>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</si>
  <si>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</si>
  <si>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</si>
  <si>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</si>
  <si>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</si>
  <si>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</si>
  <si>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</si>
  <si>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</si>
  <si>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</si>
  <si>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</si>
  <si>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</si>
  <si>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</si>
  <si>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</si>
  <si>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</si>
  <si>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</si>
  <si>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</si>
  <si>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</si>
  <si>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</si>
  <si>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</si>
  <si>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</si>
  <si>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</si>
  <si>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</si>
  <si>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</si>
  <si>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</si>
  <si>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</si>
  <si>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</si>
  <si>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</si>
  <si>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</si>
  <si>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</si>
  <si>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</si>
  <si>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</si>
  <si>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</si>
  <si>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</si>
  <si>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</si>
  <si>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</si>
  <si>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</si>
  <si>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</si>
  <si>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Стоимость материалов в текущих ценах К 6,9</t>
  </si>
  <si>
    <t>Эксплуатация машин в текущих ценах К 12,14</t>
  </si>
  <si>
    <t>ЗП машинистов в текущих ценах К 35,45</t>
  </si>
  <si>
    <t>Заработная плата в текущих ценах  К 35,45</t>
  </si>
  <si>
    <t>Накладные расходы в текущих ценах К 35,45</t>
  </si>
  <si>
    <t>Сметная прибыль в текущих ценах К 35,45</t>
  </si>
  <si>
    <t>Стоимость оборудования в текущих ценах К 5,26</t>
  </si>
  <si>
    <t>8</t>
  </si>
  <si>
    <t>Итого</t>
  </si>
  <si>
    <t>9</t>
  </si>
  <si>
    <t>Зимнее удорожание 1,5 %</t>
  </si>
  <si>
    <t>10</t>
  </si>
  <si>
    <t>Итого с учемто зимнего удорожания</t>
  </si>
  <si>
    <t>11</t>
  </si>
  <si>
    <t>Временные здания и сооружения 1,8 %</t>
  </si>
  <si>
    <t>12</t>
  </si>
  <si>
    <t>Итого с учетом временных зданий и сооружений</t>
  </si>
  <si>
    <t>13</t>
  </si>
  <si>
    <t>НДС  20%</t>
  </si>
  <si>
    <t>14</t>
  </si>
  <si>
    <t>Итого с учетом НДС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</si>
  <si>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</si>
  <si>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</si>
  <si>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</si>
  <si>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</si>
  <si>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</si>
  <si>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</si>
  <si>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</si>
  <si>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</si>
  <si>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</si>
  <si>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</si>
  <si>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</si>
  <si>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</si>
  <si>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</si>
  <si>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</si>
  <si>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</si>
  <si>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</si>
  <si>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</si>
  <si>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</si>
  <si>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</si>
  <si>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АЭС</t>
  </si>
  <si>
    <t>При определении сметной стоимости строительства объектов капитального строительства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</si>
  <si>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</si>
  <si>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ОПТ/В</t>
  </si>
  <si>
    <t>{вкл}    - Прокладка  МЕЖДУГОРОДНЫХ  ВОЛОКОННО-ОПТИЧЕСКИХ ЛИНИЙ (для ФЕРм10, отд. 6 разд.3)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</si>
  <si>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</si>
  <si>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</si>
  <si>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</si>
  <si>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</si>
  <si>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</si>
  <si>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авитранспорта</t>
  </si>
  <si>
    <t>ЗАКР</t>
  </si>
  <si>
    <t>{вкл}   -  Обслуживающие и сопутстующие работы в тоннелях при  производве работ ЗАКРЫТЫМ СПОСОБОМ  {выкл} - Обслуживающие и сопутстующие работы в тоннелях при  производве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</si>
  <si>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</si>
  <si>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</si>
  <si>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</si>
  <si>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(выкл) - ФЕРм-08, выполнение работ на других объектах</t>
  </si>
  <si>
    <t>Выполнение работ на горнорудных объектах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</si>
  <si>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</si>
  <si>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</si>
  <si>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</si>
  <si>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</si>
  <si>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</si>
  <si>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</si>
  <si>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</si>
  <si>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</si>
  <si>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</si>
  <si>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</si>
  <si>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</si>
  <si>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</si>
  <si>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</si>
  <si>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</si>
  <si>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</si>
  <si>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</si>
  <si>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</si>
  <si>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Новый уровень цен</t>
  </si>
  <si>
    <t>Индексы за итогом</t>
  </si>
  <si>
    <t>_OBSM_</t>
  </si>
  <si>
    <t>1-100-38</t>
  </si>
  <si>
    <t>Затраты труда рабочих (Средний разряд - 3,8)</t>
  </si>
  <si>
    <t>чел.-ч.</t>
  </si>
  <si>
    <t>4-100-00</t>
  </si>
  <si>
    <t>Затраты труда машинистов</t>
  </si>
  <si>
    <t>91.05.05-015</t>
  </si>
  <si>
    <t>ФСЭМ-2001, 91.05.05-015 , приказ Минстроя России № 876/пр от 26.12.2019</t>
  </si>
  <si>
    <t>Краны на автомобильном ходу, грузоподъемность 16 т</t>
  </si>
  <si>
    <t>маш.-ч.</t>
  </si>
  <si>
    <t>91.06.01-003</t>
  </si>
  <si>
    <t>ФСЭМ-2001, 91.06.01-003 , приказ Минстроя России № 876/пр от 26.12.2019</t>
  </si>
  <si>
    <t>Домкраты гидравлические, грузоподъемность 63-100 т</t>
  </si>
  <si>
    <t>91.06.03-061</t>
  </si>
  <si>
    <t>ФСЭМ-2001, 91.06.03-061 , приказ Минстроя России № 876/пр от 26.12.2019</t>
  </si>
  <si>
    <t>Лебедки электрические тяговым усилием до 12,26 кН (1,25 т)</t>
  </si>
  <si>
    <t>91.14.02-001</t>
  </si>
  <si>
    <t>ФСЭМ-2001, 91.14.02-001 , приказ Минстроя России № 876/пр от 26.12.2019</t>
  </si>
  <si>
    <t>Автомобили бортовые, грузоподъемность до 5 т</t>
  </si>
  <si>
    <t>1-100-50</t>
  </si>
  <si>
    <t>Затраты труда рабочих (Средний разряд - 5)</t>
  </si>
  <si>
    <t>91.06.05-011</t>
  </si>
  <si>
    <t>ФСЭМ-2001, 91.06.05-011 , приказ Минстроя России № 876/пр от 26.12.2019</t>
  </si>
  <si>
    <t>Погрузчики, грузоподъемность 5 т</t>
  </si>
  <si>
    <t>1-100-40</t>
  </si>
  <si>
    <t>Затраты труда рабочих (Средний разряд - 4)</t>
  </si>
  <si>
    <t>1-100-42</t>
  </si>
  <si>
    <t>Затраты труда рабочих (Средний разряд - 4,2)</t>
  </si>
  <si>
    <t>91.17.04-233</t>
  </si>
  <si>
    <t>ФСЭМ-2001, 91.17.04-233 , приказ Минстроя России № 876/пр от 26.12.2019</t>
  </si>
  <si>
    <t>Установки для сварки ручной дуговой (постоянного тока)</t>
  </si>
  <si>
    <t>3-200-01</t>
  </si>
  <si>
    <t>Инженер I категории</t>
  </si>
  <si>
    <t>чел.-ч</t>
  </si>
  <si>
    <t>3-200-02</t>
  </si>
  <si>
    <t>Инженер II категории</t>
  </si>
  <si>
    <t>1-100-60</t>
  </si>
  <si>
    <t>Затраты труда рабочих (Средний разряд - 6)</t>
  </si>
  <si>
    <t>999-9950</t>
  </si>
  <si>
    <t>Вспомогательные ненормируемые материалы (2% от ОЗП)</t>
  </si>
  <si>
    <t>РУБ</t>
  </si>
  <si>
    <t>01.3.05.17-0002</t>
  </si>
  <si>
    <t>ФССЦ-2001, 01.3.05.17-0002, приказ Минстроя России № 876/пр от 26.12.2019</t>
  </si>
  <si>
    <t>Канифоль сосновая</t>
  </si>
  <si>
    <t>кг</t>
  </si>
  <si>
    <t>01.7.06.05-0042</t>
  </si>
  <si>
    <t>ФССЦ-2001, 01.7.06.05-0042, приказ Минстроя России № 876/пр от 26.12.2019</t>
  </si>
  <si>
    <t>Лента липкая изоляционная на поликасиновом компаунде, ширина 20-30 мм, толщина от 0,14 до 0,19 мм</t>
  </si>
  <si>
    <t>01.7.15.03-0042</t>
  </si>
  <si>
    <t>ФССЦ-2001, 01.7.15.03-0042, приказ Минстроя России № 876/пр от 26.12.2019</t>
  </si>
  <si>
    <t>Болты с гайками и шайбами строительные</t>
  </si>
  <si>
    <t>01.7.15.07-0012</t>
  </si>
  <si>
    <t>ФССЦ-2001, 01.7.15.07-0012, приказ Минстроя России № 876/пр от 26.12.2019</t>
  </si>
  <si>
    <t>Дюбели пластмассовые с шурупами, размер 12x70 мм</t>
  </si>
  <si>
    <t>03.1.01.01-0002</t>
  </si>
  <si>
    <t>ФССЦ-2001, 03.1.01.01-0002, приказ Минстроя России № 876/пр от 26.12.2019</t>
  </si>
  <si>
    <t>Гипс строительный Г-3</t>
  </si>
  <si>
    <t>т</t>
  </si>
  <si>
    <t>10.2.02.08-0001</t>
  </si>
  <si>
    <t>ФССЦ-2001, 10.2.02.08-0001, приказ Минстроя России № 876/пр от 26.12.2019</t>
  </si>
  <si>
    <t>Проволока медная, круглая, мягкая, электротехническая, диаметр 1,0-3,0 мм и выше</t>
  </si>
  <si>
    <t>10.3.02.03-0012</t>
  </si>
  <si>
    <t>ФССЦ-2001, 10.3.02.03-0012, приказ Минстроя России № 876/пр от 26.12.2019</t>
  </si>
  <si>
    <t>Припои оловянно-свинцовые бессурьмянистые, марка ПОС40</t>
  </si>
  <si>
    <t>14.3.02.01-0219</t>
  </si>
  <si>
    <t>ФССЦ-2001, 14.3.02.01-0219, приказ Минстроя России № 876/пр от 26.12.2019</t>
  </si>
  <si>
    <t>Краска универсальная, акриловая для внутренних и наружных работ</t>
  </si>
  <si>
    <t>14.4.03.17-0011</t>
  </si>
  <si>
    <t>ФССЦ-2001, 14.4.03.17-0011, приказ Минстроя России № 876/пр от 26.12.2019</t>
  </si>
  <si>
    <t>Лак электроизоляционный 318</t>
  </si>
  <si>
    <t>20.2.10.03-0020</t>
  </si>
  <si>
    <t>ФССЦ-2001, 20.2.10.03-0020, приказ Минстроя России № 876/пр от 26.12.2019</t>
  </si>
  <si>
    <t>Наконечники кабельные П2.5-4Д-МУ3</t>
  </si>
  <si>
    <t>22.2.02.15-0001</t>
  </si>
  <si>
    <t>ФССЦ-2001, 22.2.02.15-0001, приказ Минстроя России № 876/пр от 26.12.2019</t>
  </si>
  <si>
    <t>Скрепы 10x2 мм</t>
  </si>
  <si>
    <t>24.3.01.01-0004</t>
  </si>
  <si>
    <t>ФССЦ-2001, 24.3.01.01-0004, приказ Минстроя России № 876/пр от 26.12.2019</t>
  </si>
  <si>
    <t>Трубка электроизоляционная ПВХ-305, диаметр 6-10 мм</t>
  </si>
  <si>
    <t>999-0005</t>
  </si>
  <si>
    <t>Масса оборудования</t>
  </si>
  <si>
    <t>01.7.11.07-0034</t>
  </si>
  <si>
    <t>ФССЦ-2001, 01.7.11.07-0034, приказ Минстроя России № 876/пр от 26.12.2019</t>
  </si>
  <si>
    <t>Электроды сварочные Э42А, диаметр 4 мм</t>
  </si>
  <si>
    <t>08.3.07.01-0076</t>
  </si>
  <si>
    <t>ФССЦ-2001, 08.3.07.01-0076, приказ Минстроя России № 876/пр от 26.12.2019</t>
  </si>
  <si>
    <t>Прокат полосовой, горячекатаный, марка стали Ст3сп, ширина 50-200 мм, толщина 4-5 мм</t>
  </si>
  <si>
    <t>14.4.03.03-0002</t>
  </si>
  <si>
    <t>ФССЦ-2001, 14.4.03.03-0002, приказ Минстроя России № 876/пр от 26.12.2019</t>
  </si>
  <si>
    <t>Лак битумный БТ-123</t>
  </si>
  <si>
    <t>ГОСУДАРСТВЕННЫЕ СМЕТНЫЕ НОРМАТИВЫ (ФЕР-2020), утвержденные приказами Минстроя России от 26 декабря 2019 г.   № 876/пр (в редакции приказов Минстроя РФ от 30 марта 2020 г. № 172/пр, от 1 июня 2020 г. № 294/пр, от 30 июня 2020 г. № 352/пр,   от 20 октября 2020 г. № 636/пр, от 9 февраля 2021 г. № 51/пр, от 24 мая 2021 г. № 321/пр, от 24 июня 2021 г. № 408/пр,  от 14 октября 2021 № 746/пр, от 20 декабря 2021 № 962/пр)</t>
  </si>
  <si>
    <t>Поправка: МР 519/пр Прил.2, Табл.3,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t>
  </si>
  <si>
    <t>"СОГЛАСОВАНО"</t>
  </si>
  <si>
    <t>___________________________</t>
  </si>
  <si>
    <t>"УТВЕРЖДАЮ"</t>
  </si>
  <si>
    <t>" ___ " ___________ 20 ___ г.</t>
  </si>
  <si>
    <t>№ п/п</t>
  </si>
  <si>
    <t>№ в ЛСР</t>
  </si>
  <si>
    <t>Наименование работ и затрат</t>
  </si>
  <si>
    <t>Единица измерения</t>
  </si>
  <si>
    <t>Количество</t>
  </si>
  <si>
    <t>Ссылка на чертежи, спецификации</t>
  </si>
  <si>
    <t>Формула расчета, расчет объемов работ и расхода материалов</t>
  </si>
  <si>
    <t>Примечание</t>
  </si>
  <si>
    <t>Главный инженер проекта _________________</t>
  </si>
  <si>
    <t>Составил _________________</t>
  </si>
  <si>
    <t>Настройка простых сетевых трактов: программирование сетевого элемента и отладка его работы (Програмное обеспечение)</t>
  </si>
  <si>
    <t>Отдельно устанавливаемый: блок питания резервированный (5шт); аккумуляторная батарея (10шт)</t>
  </si>
  <si>
    <t>Розетка штепсельная: полугерметическая и герметическая (в комплекте с суппортом и вставкой-заглушкой).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</si>
</sst>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8D599-6742-4705-89CA-C3A9AA421B27}">
  <sheetPr>
    <pageSetUpPr fitToPage="1"/>
  </sheetPr>
  <dimension ref="A1:H41"/>
  <sheetViews>
    <sheetView tabSelected="1" view="pageBreakPreview" zoomScaleNormal="100" zoomScaleSheetLayoutView="100" workbookViewId="0">
      <selection activeCell="A12" sqref="A12"/>
    </sheetView>
  </sheetViews>
  <sheetFormatPr defaultRowHeight="12.5" x14ac:dyDescent="0.25"/>
  <cols>
    <col min="1" max="1" width="6.6328125" customWidth="1"/>
    <col min="2" max="2" width="6.6328125" hidden="1" customWidth="1"/>
    <col min="3" max="3" width="75.6328125" customWidth="1"/>
    <col min="4" max="5" width="15.6328125" customWidth="1"/>
    <col min="6" max="6" width="15.6328125" hidden="1" customWidth="1"/>
    <col min="7" max="7" width="18.6328125" hidden="1" customWidth="1"/>
    <col min="8" max="8" width="15.6328125" hidden="1" customWidth="1"/>
    <col min="30" max="32" width="0" hidden="1" customWidth="1"/>
  </cols>
  <sheetData>
    <row r="1" spans="1:8" x14ac:dyDescent="0.25">
      <c r="A1" s="9" t="str">
        <f>Source!B1</f>
        <v>Smeta.RU Flash  (495) 974-1589</v>
      </c>
    </row>
    <row r="2" spans="1:8" ht="14" x14ac:dyDescent="0.3">
      <c r="C2" s="10"/>
      <c r="D2" s="10"/>
      <c r="E2" s="10"/>
    </row>
    <row r="3" spans="1:8" ht="14" hidden="1" x14ac:dyDescent="0.3">
      <c r="C3" s="11" t="s">
        <v>312</v>
      </c>
      <c r="D3" s="10"/>
      <c r="E3" s="12" t="s">
        <v>314</v>
      </c>
    </row>
    <row r="4" spans="1:8" ht="14" hidden="1" x14ac:dyDescent="0.3">
      <c r="C4" s="10"/>
      <c r="D4" s="12"/>
      <c r="E4" s="12"/>
    </row>
    <row r="5" spans="1:8" ht="14" hidden="1" x14ac:dyDescent="0.3">
      <c r="C5" s="11" t="s">
        <v>313</v>
      </c>
      <c r="D5" s="20" t="s">
        <v>313</v>
      </c>
      <c r="E5" s="20"/>
    </row>
    <row r="6" spans="1:8" ht="14" hidden="1" x14ac:dyDescent="0.3">
      <c r="C6" s="10"/>
      <c r="D6" s="12"/>
      <c r="E6" s="12"/>
    </row>
    <row r="7" spans="1:8" ht="14" hidden="1" x14ac:dyDescent="0.3">
      <c r="C7" s="11" t="s">
        <v>313</v>
      </c>
      <c r="D7" s="20" t="s">
        <v>313</v>
      </c>
      <c r="E7" s="20"/>
    </row>
    <row r="8" spans="1:8" ht="14" x14ac:dyDescent="0.3">
      <c r="C8" s="10"/>
      <c r="D8" s="12"/>
      <c r="E8" s="12"/>
    </row>
    <row r="9" spans="1:8" ht="14" hidden="1" x14ac:dyDescent="0.3">
      <c r="D9" s="12" t="s">
        <v>315</v>
      </c>
      <c r="E9" s="10"/>
    </row>
    <row r="10" spans="1:8" ht="14" x14ac:dyDescent="0.3">
      <c r="D10" s="10"/>
      <c r="E10" s="10"/>
    </row>
    <row r="12" spans="1:8" ht="15.5" x14ac:dyDescent="0.25">
      <c r="B12" s="21" t="str">
        <f>CONCATENATE("Ведомость объемов работ ", IF(Source!AN15&lt;&gt;"", Source!AN15," "))</f>
        <v xml:space="preserve">Ведомость объемов работ  </v>
      </c>
      <c r="C12" s="21"/>
      <c r="D12" s="21"/>
      <c r="E12" s="21"/>
    </row>
    <row r="13" spans="1:8" ht="14" x14ac:dyDescent="0.25">
      <c r="B13" s="22" t="str">
        <f>CONCATENATE(Source!F12, " ", Source!G12)</f>
        <v xml:space="preserve"> Ремонт офиса. (Дополнительные работы)</v>
      </c>
      <c r="C13" s="22"/>
      <c r="D13" s="22"/>
      <c r="E13" s="22"/>
    </row>
    <row r="15" spans="1:8" ht="56" x14ac:dyDescent="0.25">
      <c r="A15" s="14" t="s">
        <v>316</v>
      </c>
      <c r="B15" s="14" t="s">
        <v>317</v>
      </c>
      <c r="C15" s="14" t="s">
        <v>318</v>
      </c>
      <c r="D15" s="14" t="s">
        <v>319</v>
      </c>
      <c r="E15" s="14" t="s">
        <v>320</v>
      </c>
      <c r="F15" s="14" t="s">
        <v>321</v>
      </c>
      <c r="G15" s="14" t="s">
        <v>322</v>
      </c>
      <c r="H15" s="14" t="s">
        <v>323</v>
      </c>
    </row>
    <row r="16" spans="1:8" ht="14" x14ac:dyDescent="0.25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6</v>
      </c>
      <c r="H16" s="14">
        <v>7</v>
      </c>
    </row>
    <row r="17" spans="1:8" ht="16.5" x14ac:dyDescent="0.35">
      <c r="A17" s="19" t="str">
        <f>CONCATENATE("Локальная смета: ", Source!G20)</f>
        <v>Локальная смета: 02-01-02</v>
      </c>
      <c r="B17" s="19"/>
      <c r="C17" s="19"/>
      <c r="D17" s="19"/>
      <c r="E17" s="19"/>
      <c r="F17" s="19"/>
      <c r="G17" s="19"/>
      <c r="H17" s="19"/>
    </row>
    <row r="18" spans="1:8" ht="16.5" x14ac:dyDescent="0.35">
      <c r="A18" s="19" t="str">
        <f>CONCATENATE("Раздел: ", Source!G24)</f>
        <v>Раздел: Дополнительные работы.</v>
      </c>
      <c r="B18" s="19"/>
      <c r="C18" s="19"/>
      <c r="D18" s="19"/>
      <c r="E18" s="19"/>
      <c r="F18" s="19"/>
      <c r="G18" s="19"/>
      <c r="H18" s="19"/>
    </row>
    <row r="19" spans="1:8" ht="28" x14ac:dyDescent="0.25">
      <c r="A19" s="14">
        <v>1</v>
      </c>
      <c r="B19" s="14" t="str">
        <f>Source!E28</f>
        <v>1</v>
      </c>
      <c r="C19" s="17" t="str">
        <f>Source!G28</f>
        <v>Настройка простых сетевых трактов: программирование сетевого элемента и отладка его работы (Програмное обеспечение)</v>
      </c>
      <c r="D19" s="14" t="str">
        <f>Source!DW28</f>
        <v>сетевой элемент</v>
      </c>
      <c r="E19" s="18">
        <f>Source!I28</f>
        <v>2</v>
      </c>
      <c r="F19" s="14" t="str">
        <f>Source!U24</f>
        <v/>
      </c>
      <c r="G19" s="14">
        <f>Source!I28</f>
        <v>2</v>
      </c>
      <c r="H19" s="17"/>
    </row>
    <row r="20" spans="1:8" ht="30.5" customHeight="1" x14ac:dyDescent="0.25">
      <c r="A20" s="14">
        <v>2</v>
      </c>
      <c r="B20" s="14" t="str">
        <f>Source!E29</f>
        <v>2</v>
      </c>
      <c r="C20" s="17" t="str">
        <f>Source!G29</f>
        <v>Отдельно устанавливаемый: блок питания резервированный (5шт); аккумуляторная батарея (10шт)</v>
      </c>
      <c r="D20" s="14" t="str">
        <f>Source!DW29</f>
        <v>ШТ</v>
      </c>
      <c r="E20" s="18">
        <f>Source!I29</f>
        <v>15</v>
      </c>
      <c r="F20" s="14" t="str">
        <f>Source!U24</f>
        <v/>
      </c>
      <c r="G20" s="14">
        <f>Source!I29</f>
        <v>15</v>
      </c>
      <c r="H20" s="17"/>
    </row>
    <row r="21" spans="1:8" ht="14" hidden="1" x14ac:dyDescent="0.25">
      <c r="A21" s="14">
        <v>2.1</v>
      </c>
      <c r="B21" s="14" t="str">
        <f>Source!E30</f>
        <v>2,1</v>
      </c>
      <c r="C21" s="17" t="str">
        <f>Source!G30</f>
        <v>SKAT-V.4 (пластик) (142), блок питания резервированный  </v>
      </c>
      <c r="D21" s="14" t="str">
        <f>Source!DW30</f>
        <v>компл.</v>
      </c>
      <c r="E21" s="18">
        <f>Source!I30</f>
        <v>5</v>
      </c>
      <c r="F21" s="14" t="str">
        <f>Source!U24</f>
        <v/>
      </c>
      <c r="G21" s="14"/>
      <c r="H21" s="17"/>
    </row>
    <row r="22" spans="1:8" ht="14" hidden="1" x14ac:dyDescent="0.25">
      <c r="A22" s="14">
        <v>2.2000000000000002</v>
      </c>
      <c r="B22" s="14" t="str">
        <f>Source!E31</f>
        <v>2,2</v>
      </c>
      <c r="C22" s="17" t="str">
        <f>Source!G31</f>
        <v>Аккумуляторная батарея SF 1207</v>
      </c>
      <c r="D22" s="14" t="str">
        <f>Source!DW31</f>
        <v>компл.</v>
      </c>
      <c r="E22" s="18">
        <f>Source!I31</f>
        <v>10</v>
      </c>
      <c r="F22" s="14" t="str">
        <f>Source!U24</f>
        <v/>
      </c>
      <c r="G22" s="14"/>
      <c r="H22" s="17"/>
    </row>
    <row r="23" spans="1:8" ht="45.5" customHeight="1" x14ac:dyDescent="0.25">
      <c r="A23" s="14">
        <v>3</v>
      </c>
      <c r="B23" s="14" t="str">
        <f>Source!E32</f>
        <v>3</v>
      </c>
      <c r="C23" s="17" t="str">
        <f>Source!G32</f>
        <v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v>
      </c>
      <c r="D23" s="14" t="str">
        <f>Source!DW32</f>
        <v>ШТ</v>
      </c>
      <c r="E23" s="18">
        <f>Source!I32</f>
        <v>2</v>
      </c>
      <c r="F23" s="14" t="str">
        <f>Source!U24</f>
        <v/>
      </c>
      <c r="G23" s="14">
        <f>Source!I32</f>
        <v>2</v>
      </c>
      <c r="H23" s="17"/>
    </row>
    <row r="24" spans="1:8" ht="14" hidden="1" x14ac:dyDescent="0.25">
      <c r="A24" s="14">
        <v>3.1</v>
      </c>
      <c r="B24" s="14" t="str">
        <f>Source!E33</f>
        <v>3,1</v>
      </c>
      <c r="C24" s="17" t="str">
        <f>Source!G33</f>
        <v>Кнопка выхода DR-03i (белый цвет)</v>
      </c>
      <c r="D24" s="14" t="str">
        <f>Source!DW33</f>
        <v>ШТ</v>
      </c>
      <c r="E24" s="18">
        <f>Source!I33</f>
        <v>1</v>
      </c>
      <c r="F24" s="14" t="str">
        <f>Source!U24</f>
        <v/>
      </c>
      <c r="G24" s="14"/>
      <c r="H24" s="17"/>
    </row>
    <row r="25" spans="1:8" ht="14" hidden="1" x14ac:dyDescent="0.25">
      <c r="A25" s="14">
        <v>3.2</v>
      </c>
      <c r="B25" s="14" t="str">
        <f>Source!E34</f>
        <v>3,2</v>
      </c>
      <c r="C25" s="17" t="str">
        <f>Source!G34</f>
        <v>Устройство разблокировки двери с восстанавливаемой вставкой ST-ER115</v>
      </c>
      <c r="D25" s="14" t="str">
        <f>Source!DW34</f>
        <v>ШТ</v>
      </c>
      <c r="E25" s="18">
        <f>Source!I34</f>
        <v>1</v>
      </c>
      <c r="F25" s="14" t="str">
        <f>Source!U24</f>
        <v/>
      </c>
      <c r="G25" s="14"/>
      <c r="H25" s="17"/>
    </row>
    <row r="26" spans="1:8" ht="20.5" customHeight="1" x14ac:dyDescent="0.25">
      <c r="A26" s="14">
        <v>4</v>
      </c>
      <c r="B26" s="14" t="str">
        <f>Source!E35</f>
        <v>4</v>
      </c>
      <c r="C26" s="17" t="str">
        <f>Source!G35</f>
        <v>Выключатель: полугерметический и герметический</v>
      </c>
      <c r="D26" s="14" t="str">
        <f>Source!DW35</f>
        <v>ШТ</v>
      </c>
      <c r="E26" s="18">
        <f>Source!I35</f>
        <v>2</v>
      </c>
      <c r="F26" s="14" t="str">
        <f>Source!U24</f>
        <v/>
      </c>
      <c r="G26" s="14">
        <v>2</v>
      </c>
      <c r="H26" s="17"/>
    </row>
    <row r="27" spans="1:8" ht="28" hidden="1" x14ac:dyDescent="0.25">
      <c r="A27" s="14">
        <v>4.0999999999999996</v>
      </c>
      <c r="B27" s="14" t="str">
        <f>Source!E36</f>
        <v>4,1</v>
      </c>
      <c r="C27" s="17" t="str">
        <f>Source!G36</f>
        <v>GLS Выключатель накладной мебельный D66 мм, 250B, 2, 5A H16мм, с проводом 0, 2м белый</v>
      </c>
      <c r="D27" s="14" t="str">
        <f>Source!DW36</f>
        <v>ШТ</v>
      </c>
      <c r="E27" s="18">
        <f>Source!I36</f>
        <v>2</v>
      </c>
      <c r="F27" s="14" t="str">
        <f>Source!U24</f>
        <v/>
      </c>
      <c r="G27" s="14"/>
      <c r="H27" s="17"/>
    </row>
    <row r="28" spans="1:8" ht="29" customHeight="1" x14ac:dyDescent="0.25">
      <c r="A28" s="14">
        <v>5</v>
      </c>
      <c r="B28" s="14" t="str">
        <f>Source!E37</f>
        <v>5</v>
      </c>
      <c r="C28" s="17" t="str">
        <f>Source!G37</f>
        <v>Розетка штепсельная: полугерметическая и герметическая (в комплекте с суппортом и вставкой-заглушкой).</v>
      </c>
      <c r="D28" s="14" t="str">
        <f>Source!DW37</f>
        <v>ШТ</v>
      </c>
      <c r="E28" s="18">
        <f>Source!I37</f>
        <v>2</v>
      </c>
      <c r="F28" s="14" t="str">
        <f>Source!U24</f>
        <v/>
      </c>
      <c r="G28" s="14">
        <v>2</v>
      </c>
      <c r="H28" s="17"/>
    </row>
    <row r="29" spans="1:8" ht="28" hidden="1" x14ac:dyDescent="0.25">
      <c r="A29" s="14">
        <v>5.0999999999999996</v>
      </c>
      <c r="B29" s="14" t="str">
        <f>Source!E38</f>
        <v>5,1</v>
      </c>
      <c r="C29" s="17" t="str">
        <f>Source!G38</f>
        <v>Модуль розетки компьютерной RJ-45, cat.5e, UTP, 1М, белый, Mosaic LegranD (076551)</v>
      </c>
      <c r="D29" s="14" t="str">
        <f>Source!DW38</f>
        <v>ШТ</v>
      </c>
      <c r="E29" s="18">
        <f>Source!I38</f>
        <v>1</v>
      </c>
      <c r="F29" s="14" t="str">
        <f>Source!U24</f>
        <v/>
      </c>
      <c r="G29" s="14"/>
      <c r="H29" s="17"/>
    </row>
    <row r="30" spans="1:8" ht="14" hidden="1" x14ac:dyDescent="0.25">
      <c r="A30" s="14">
        <v>5.2</v>
      </c>
      <c r="B30" s="14" t="str">
        <f>Source!E39</f>
        <v>5,2</v>
      </c>
      <c r="C30" s="17" t="str">
        <f>Source!G39</f>
        <v>Розетка Valena 2xRJ45 Cat.5, белый (774231)</v>
      </c>
      <c r="D30" s="14" t="str">
        <f>Source!DW39</f>
        <v>ШТ</v>
      </c>
      <c r="E30" s="18">
        <f>Source!I39</f>
        <v>1</v>
      </c>
      <c r="F30" s="14" t="str">
        <f>Source!U24</f>
        <v/>
      </c>
      <c r="G30" s="14"/>
      <c r="H30" s="17"/>
    </row>
    <row r="31" spans="1:8" ht="14" hidden="1" x14ac:dyDescent="0.25">
      <c r="A31" s="14">
        <v>5.3</v>
      </c>
      <c r="B31" s="14" t="str">
        <f>Source!E40</f>
        <v>5,3</v>
      </c>
      <c r="C31" s="17" t="str">
        <f>Source!G40</f>
        <v>Суппорт Mosaic для DLP с крышкой 65 мм, 2 модуля LegranD (010952)</v>
      </c>
      <c r="D31" s="14" t="str">
        <f>Source!DW40</f>
        <v>ШТ</v>
      </c>
      <c r="E31" s="18">
        <f>Source!I40</f>
        <v>1</v>
      </c>
      <c r="F31" s="14" t="str">
        <f>Source!U24</f>
        <v/>
      </c>
      <c r="G31" s="14"/>
      <c r="H31" s="17"/>
    </row>
    <row r="32" spans="1:8" ht="14" hidden="1" x14ac:dyDescent="0.25">
      <c r="A32" s="14">
        <v>5.4</v>
      </c>
      <c r="B32" s="14" t="str">
        <f>Source!E41</f>
        <v>5,4</v>
      </c>
      <c r="C32" s="17" t="str">
        <f>Source!G41</f>
        <v>Вставка-заглушка Mosaic, 22,5x45мм, белая</v>
      </c>
      <c r="D32" s="14" t="str">
        <f>Source!DW41</f>
        <v>ШТ</v>
      </c>
      <c r="E32" s="18">
        <f>Source!I41</f>
        <v>1</v>
      </c>
      <c r="F32" s="14" t="str">
        <f>Source!U24</f>
        <v/>
      </c>
      <c r="G32" s="14"/>
      <c r="H32" s="17"/>
    </row>
    <row r="33" spans="1:8" ht="28" x14ac:dyDescent="0.25">
      <c r="A33" s="14">
        <v>6</v>
      </c>
      <c r="B33" s="14" t="str">
        <f>Source!E42</f>
        <v>6</v>
      </c>
      <c r="C33" s="17" t="str">
        <f>Source!G42</f>
        <v>Настройка простых сетевых трактов: конфигурация и настройка сетевых компонентов (мост, маршрутизатор, модем и т.п.)</v>
      </c>
      <c r="D33" s="14" t="str">
        <f>Source!DW42</f>
        <v>ШТ</v>
      </c>
      <c r="E33" s="18">
        <f>Source!I42</f>
        <v>12</v>
      </c>
      <c r="F33" s="14" t="str">
        <f>Source!U24</f>
        <v/>
      </c>
      <c r="G33" s="14">
        <f>Source!I42</f>
        <v>12</v>
      </c>
      <c r="H33" s="17"/>
    </row>
    <row r="34" spans="1:8" ht="18" customHeight="1" x14ac:dyDescent="0.25">
      <c r="A34" s="13">
        <v>7</v>
      </c>
      <c r="B34" s="13" t="str">
        <f>Source!E43</f>
        <v>7</v>
      </c>
      <c r="C34" s="15" t="str">
        <f>Source!G43</f>
        <v>Электрическая проверка и настройка: канала ввода-вывода информации</v>
      </c>
      <c r="D34" s="13" t="str">
        <f>Source!DW43</f>
        <v>канал</v>
      </c>
      <c r="E34" s="16">
        <f>Source!I43</f>
        <v>12</v>
      </c>
      <c r="F34" s="13" t="str">
        <f>Source!U24</f>
        <v/>
      </c>
      <c r="G34" s="13">
        <f>Source!I43</f>
        <v>12</v>
      </c>
      <c r="H34" s="15"/>
    </row>
    <row r="41" spans="1:8" ht="14" x14ac:dyDescent="0.3">
      <c r="C41" s="11" t="s">
        <v>324</v>
      </c>
      <c r="G41" s="11" t="s">
        <v>325</v>
      </c>
    </row>
  </sheetData>
  <mergeCells count="6">
    <mergeCell ref="A18:H18"/>
    <mergeCell ref="D5:E5"/>
    <mergeCell ref="D7:E7"/>
    <mergeCell ref="B12:E12"/>
    <mergeCell ref="B13:E13"/>
    <mergeCell ref="A17:H17"/>
  </mergeCells>
  <printOptions horizontalCentered="1"/>
  <pageMargins left="0.39370078740157483" right="0.19685039370078741" top="0.19685039370078741" bottom="0.39370078740157483" header="0.19685039370078741" footer="0.19685039370078741"/>
  <pageSetup paperSize="9" scale="87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K176"/>
  <sheetViews>
    <sheetView topLeftCell="A10" workbookViewId="0">
      <selection activeCell="F13" sqref="F13"/>
    </sheetView>
  </sheetViews>
  <sheetFormatPr defaultColWidth="9.1796875" defaultRowHeight="12.5" x14ac:dyDescent="0.25"/>
  <cols>
    <col min="1" max="6" width="9.1796875" customWidth="1"/>
    <col min="7" max="7" width="57.6328125" customWidth="1"/>
    <col min="8" max="256" width="9.17968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35368</v>
      </c>
      <c r="M1">
        <v>10</v>
      </c>
      <c r="N1">
        <v>11</v>
      </c>
      <c r="O1">
        <v>4</v>
      </c>
      <c r="P1">
        <v>1</v>
      </c>
      <c r="Q1">
        <v>0</v>
      </c>
    </row>
    <row r="12" spans="1:133" ht="13" x14ac:dyDescent="0.3">
      <c r="A12" s="1">
        <v>1</v>
      </c>
      <c r="B12" s="1">
        <v>171</v>
      </c>
      <c r="C12" s="1">
        <v>0</v>
      </c>
      <c r="D12" s="1">
        <f>ROW(A105)</f>
        <v>105</v>
      </c>
      <c r="E12" s="1">
        <v>0</v>
      </c>
      <c r="F12" s="1"/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131083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2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403472394</v>
      </c>
      <c r="CI12" s="1" t="s">
        <v>3</v>
      </c>
      <c r="CJ12" s="1" t="s">
        <v>3</v>
      </c>
      <c r="CK12" s="1">
        <v>9</v>
      </c>
      <c r="CL12" s="1"/>
      <c r="CM12" s="1"/>
      <c r="CN12" s="1"/>
      <c r="CO12" s="1"/>
      <c r="CP12" s="1"/>
      <c r="CQ12" s="1" t="s">
        <v>310</v>
      </c>
      <c r="CR12" s="1" t="s">
        <v>12</v>
      </c>
      <c r="CS12" s="1">
        <v>44551</v>
      </c>
      <c r="CT12" s="1">
        <v>395</v>
      </c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ht="13" x14ac:dyDescent="0.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ht="13" x14ac:dyDescent="0.3">
      <c r="A18" s="2">
        <v>52</v>
      </c>
      <c r="B18" s="2">
        <f t="shared" ref="B18:G18" si="0">B105</f>
        <v>171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Ремонт офиса. (Дополнительные работы)</v>
      </c>
      <c r="H18" s="2"/>
      <c r="I18" s="2"/>
      <c r="J18" s="2"/>
      <c r="K18" s="2"/>
      <c r="L18" s="2"/>
      <c r="M18" s="2"/>
      <c r="N18" s="2"/>
      <c r="O18" s="2">
        <f t="shared" ref="O18:AT18" si="1">O105</f>
        <v>586207.69999999995</v>
      </c>
      <c r="P18" s="2">
        <f t="shared" si="1"/>
        <v>37690.550000000003</v>
      </c>
      <c r="Q18" s="2">
        <f t="shared" si="1"/>
        <v>10165.299999999999</v>
      </c>
      <c r="R18" s="2">
        <f t="shared" si="1"/>
        <v>2926.76</v>
      </c>
      <c r="S18" s="2">
        <f t="shared" si="1"/>
        <v>538351.85</v>
      </c>
      <c r="T18" s="2">
        <f t="shared" si="1"/>
        <v>0</v>
      </c>
      <c r="U18" s="2">
        <f t="shared" si="1"/>
        <v>685.10400000000004</v>
      </c>
      <c r="V18" s="2">
        <f t="shared" si="1"/>
        <v>8.016</v>
      </c>
      <c r="W18" s="2">
        <f t="shared" si="1"/>
        <v>0</v>
      </c>
      <c r="X18" s="2">
        <f t="shared" si="1"/>
        <v>494424.06</v>
      </c>
      <c r="Y18" s="2">
        <f t="shared" si="1"/>
        <v>254183.4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1334815.1599999999</v>
      </c>
      <c r="AS18" s="2">
        <f t="shared" si="1"/>
        <v>0</v>
      </c>
      <c r="AT18" s="2">
        <f t="shared" si="1"/>
        <v>1334815.1599999999</v>
      </c>
      <c r="AU18" s="2">
        <f t="shared" ref="AU18:BZ18" si="2">AU105</f>
        <v>0</v>
      </c>
      <c r="AV18" s="2">
        <f t="shared" si="2"/>
        <v>37690.550000000003</v>
      </c>
      <c r="AW18" s="2">
        <f t="shared" si="2"/>
        <v>37690.550000000003</v>
      </c>
      <c r="AX18" s="2">
        <f t="shared" si="2"/>
        <v>0</v>
      </c>
      <c r="AY18" s="2">
        <f t="shared" si="2"/>
        <v>37690.550000000003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CA105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DG105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EM105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FS105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ht="13" x14ac:dyDescent="0.3">
      <c r="A20" s="1">
        <v>3</v>
      </c>
      <c r="B20" s="1">
        <v>1</v>
      </c>
      <c r="C20" s="1"/>
      <c r="D20" s="1">
        <f>ROW(A75)</f>
        <v>75</v>
      </c>
      <c r="E20" s="1"/>
      <c r="F20" s="1" t="s">
        <v>13</v>
      </c>
      <c r="G20" s="1" t="s">
        <v>14</v>
      </c>
      <c r="H20" s="1" t="s">
        <v>3</v>
      </c>
      <c r="I20" s="1">
        <v>0</v>
      </c>
      <c r="J20" s="1" t="s">
        <v>3</v>
      </c>
      <c r="K20" s="1">
        <v>-1</v>
      </c>
      <c r="L20" s="1" t="s">
        <v>15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2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ht="13" x14ac:dyDescent="0.3">
      <c r="A22" s="2">
        <v>52</v>
      </c>
      <c r="B22" s="2">
        <f t="shared" ref="B22:G22" si="7">B75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02-01-02</v>
      </c>
      <c r="H22" s="2"/>
      <c r="I22" s="2"/>
      <c r="J22" s="2"/>
      <c r="K22" s="2"/>
      <c r="L22" s="2"/>
      <c r="M22" s="2"/>
      <c r="N22" s="2"/>
      <c r="O22" s="2">
        <f t="shared" ref="O22:AT22" si="8">O75</f>
        <v>586207.69999999995</v>
      </c>
      <c r="P22" s="2">
        <f t="shared" si="8"/>
        <v>37690.550000000003</v>
      </c>
      <c r="Q22" s="2">
        <f t="shared" si="8"/>
        <v>10165.299999999999</v>
      </c>
      <c r="R22" s="2">
        <f t="shared" si="8"/>
        <v>2926.76</v>
      </c>
      <c r="S22" s="2">
        <f t="shared" si="8"/>
        <v>538351.85</v>
      </c>
      <c r="T22" s="2">
        <f t="shared" si="8"/>
        <v>0</v>
      </c>
      <c r="U22" s="2">
        <f t="shared" si="8"/>
        <v>685.10400000000004</v>
      </c>
      <c r="V22" s="2">
        <f t="shared" si="8"/>
        <v>8.016</v>
      </c>
      <c r="W22" s="2">
        <f t="shared" si="8"/>
        <v>0</v>
      </c>
      <c r="X22" s="2">
        <f t="shared" si="8"/>
        <v>494424.06</v>
      </c>
      <c r="Y22" s="2">
        <f t="shared" si="8"/>
        <v>254183.4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1334815.1599999999</v>
      </c>
      <c r="AS22" s="2">
        <f t="shared" si="8"/>
        <v>0</v>
      </c>
      <c r="AT22" s="2">
        <f t="shared" si="8"/>
        <v>1334815.1599999999</v>
      </c>
      <c r="AU22" s="2">
        <f t="shared" ref="AU22:BZ22" si="9">AU75</f>
        <v>0</v>
      </c>
      <c r="AV22" s="2">
        <f t="shared" si="9"/>
        <v>37690.550000000003</v>
      </c>
      <c r="AW22" s="2">
        <f t="shared" si="9"/>
        <v>37690.550000000003</v>
      </c>
      <c r="AX22" s="2">
        <f t="shared" si="9"/>
        <v>0</v>
      </c>
      <c r="AY22" s="2">
        <f t="shared" si="9"/>
        <v>37690.550000000003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ht="13" x14ac:dyDescent="0.3">
      <c r="A24" s="1">
        <v>4</v>
      </c>
      <c r="B24" s="1">
        <v>1</v>
      </c>
      <c r="C24" s="1"/>
      <c r="D24" s="1">
        <f>ROW(A45)</f>
        <v>45</v>
      </c>
      <c r="E24" s="1"/>
      <c r="F24" s="1" t="s">
        <v>16</v>
      </c>
      <c r="G24" s="1" t="s">
        <v>17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2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ht="13" x14ac:dyDescent="0.3">
      <c r="A26" s="2">
        <v>52</v>
      </c>
      <c r="B26" s="2">
        <f t="shared" ref="B26:G26" si="14">B45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Дополнительные работы.</v>
      </c>
      <c r="H26" s="2"/>
      <c r="I26" s="2"/>
      <c r="J26" s="2"/>
      <c r="K26" s="2"/>
      <c r="L26" s="2"/>
      <c r="M26" s="2"/>
      <c r="N26" s="2"/>
      <c r="O26" s="2">
        <f t="shared" ref="O26:AT26" si="15">O45</f>
        <v>586207.69999999995</v>
      </c>
      <c r="P26" s="2">
        <f t="shared" si="15"/>
        <v>37690.550000000003</v>
      </c>
      <c r="Q26" s="2">
        <f t="shared" si="15"/>
        <v>10165.299999999999</v>
      </c>
      <c r="R26" s="2">
        <f t="shared" si="15"/>
        <v>2926.76</v>
      </c>
      <c r="S26" s="2">
        <f t="shared" si="15"/>
        <v>538351.85</v>
      </c>
      <c r="T26" s="2">
        <f t="shared" si="15"/>
        <v>0</v>
      </c>
      <c r="U26" s="2">
        <f t="shared" si="15"/>
        <v>685.10400000000004</v>
      </c>
      <c r="V26" s="2">
        <f t="shared" si="15"/>
        <v>8.016</v>
      </c>
      <c r="W26" s="2">
        <f t="shared" si="15"/>
        <v>0</v>
      </c>
      <c r="X26" s="2">
        <f t="shared" si="15"/>
        <v>494424.06</v>
      </c>
      <c r="Y26" s="2">
        <f t="shared" si="15"/>
        <v>254183.4</v>
      </c>
      <c r="Z26" s="2">
        <f t="shared" si="15"/>
        <v>0</v>
      </c>
      <c r="AA26" s="2">
        <f t="shared" si="15"/>
        <v>0</v>
      </c>
      <c r="AB26" s="2">
        <f t="shared" si="15"/>
        <v>586207.69999999995</v>
      </c>
      <c r="AC26" s="2">
        <f t="shared" si="15"/>
        <v>37690.550000000003</v>
      </c>
      <c r="AD26" s="2">
        <f t="shared" si="15"/>
        <v>10165.299999999999</v>
      </c>
      <c r="AE26" s="2">
        <f t="shared" si="15"/>
        <v>2926.76</v>
      </c>
      <c r="AF26" s="2">
        <f t="shared" si="15"/>
        <v>538351.85</v>
      </c>
      <c r="AG26" s="2">
        <f t="shared" si="15"/>
        <v>0</v>
      </c>
      <c r="AH26" s="2">
        <f t="shared" si="15"/>
        <v>685.10400000000004</v>
      </c>
      <c r="AI26" s="2">
        <f t="shared" si="15"/>
        <v>8.016</v>
      </c>
      <c r="AJ26" s="2">
        <f t="shared" si="15"/>
        <v>0</v>
      </c>
      <c r="AK26" s="2">
        <f t="shared" si="15"/>
        <v>494424.06</v>
      </c>
      <c r="AL26" s="2">
        <f t="shared" si="15"/>
        <v>254183.4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1334815.1599999999</v>
      </c>
      <c r="AS26" s="2">
        <f t="shared" si="15"/>
        <v>0</v>
      </c>
      <c r="AT26" s="2">
        <f t="shared" si="15"/>
        <v>1334815.1599999999</v>
      </c>
      <c r="AU26" s="2">
        <f t="shared" ref="AU26:BZ26" si="16">AU45</f>
        <v>0</v>
      </c>
      <c r="AV26" s="2">
        <f t="shared" si="16"/>
        <v>37690.550000000003</v>
      </c>
      <c r="AW26" s="2">
        <f t="shared" si="16"/>
        <v>37690.550000000003</v>
      </c>
      <c r="AX26" s="2">
        <f t="shared" si="16"/>
        <v>0</v>
      </c>
      <c r="AY26" s="2">
        <f t="shared" si="16"/>
        <v>37690.550000000003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CA45</f>
        <v>1334815.1599999999</v>
      </c>
      <c r="CB26" s="2">
        <f t="shared" si="17"/>
        <v>0</v>
      </c>
      <c r="CC26" s="2">
        <f t="shared" si="17"/>
        <v>1334815.1599999999</v>
      </c>
      <c r="CD26" s="2">
        <f t="shared" si="17"/>
        <v>0</v>
      </c>
      <c r="CE26" s="2">
        <f t="shared" si="17"/>
        <v>37690.550000000003</v>
      </c>
      <c r="CF26" s="2">
        <f t="shared" si="17"/>
        <v>37690.550000000003</v>
      </c>
      <c r="CG26" s="2">
        <f t="shared" si="17"/>
        <v>0</v>
      </c>
      <c r="CH26" s="2">
        <f t="shared" si="17"/>
        <v>37690.550000000003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DG45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EM45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FS45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5">
      <c r="A28">
        <v>17</v>
      </c>
      <c r="B28">
        <v>1</v>
      </c>
      <c r="C28">
        <f>ROW(SmtRes!A6)</f>
        <v>6</v>
      </c>
      <c r="D28">
        <f>ROW(EtalonRes!A3)</f>
        <v>3</v>
      </c>
      <c r="E28" t="s">
        <v>18</v>
      </c>
      <c r="F28" t="s">
        <v>19</v>
      </c>
      <c r="G28" t="s">
        <v>326</v>
      </c>
      <c r="H28" t="s">
        <v>20</v>
      </c>
      <c r="I28">
        <f>ROUND(ROUND(2,3),7)</f>
        <v>2</v>
      </c>
      <c r="J28">
        <v>0</v>
      </c>
      <c r="K28">
        <f>ROUND(ROUND(2,3),7)</f>
        <v>2</v>
      </c>
      <c r="O28">
        <f t="shared" ref="O28:O43" si="21">ROUND(CP28,2)</f>
        <v>25248.36</v>
      </c>
      <c r="P28">
        <f t="shared" ref="P28:P43" si="22">ROUND(CQ28*I28,2)</f>
        <v>81.7</v>
      </c>
      <c r="Q28">
        <f t="shared" ref="Q28:Q43" si="23">ROUND(CR28*I28,2)</f>
        <v>0</v>
      </c>
      <c r="R28">
        <f t="shared" ref="R28:R43" si="24">ROUND(CS28*I28,2)</f>
        <v>0</v>
      </c>
      <c r="S28">
        <f t="shared" ref="S28:S43" si="25">ROUND(CT28*I28,2)</f>
        <v>25166.66</v>
      </c>
      <c r="T28">
        <f t="shared" ref="T28:T43" si="26">ROUND(CU28*I28,2)</f>
        <v>0</v>
      </c>
      <c r="U28">
        <f t="shared" ref="U28:U43" si="27">CV28*I28</f>
        <v>0</v>
      </c>
      <c r="V28">
        <f t="shared" ref="V28:V43" si="28">CW28*I28</f>
        <v>0</v>
      </c>
      <c r="W28">
        <f t="shared" ref="W28:W43" si="29">ROUND(CX28*I28,2)</f>
        <v>0</v>
      </c>
      <c r="X28">
        <f t="shared" ref="X28:X43" si="30">ROUND(CY28,2)</f>
        <v>22649.99</v>
      </c>
      <c r="Y28">
        <f t="shared" ref="Y28:Y43" si="31">ROUND(CZ28,2)</f>
        <v>11576.66</v>
      </c>
      <c r="AA28">
        <v>54669328</v>
      </c>
      <c r="AB28">
        <f t="shared" ref="AB28:AB43" si="32">ROUND((AC28+AD28+AF28),2)</f>
        <v>360.88</v>
      </c>
      <c r="AC28">
        <f t="shared" ref="AC28:AC43" si="33">ROUND((ES28),2)</f>
        <v>5.92</v>
      </c>
      <c r="AD28">
        <f>ROUND(((((ET28*ROUND(1.2,7)))-((EU28*ROUND(1.2,7))))+AE28),2)</f>
        <v>0</v>
      </c>
      <c r="AE28">
        <f>ROUND(((EU28*ROUND(1.2,7))),2)</f>
        <v>0</v>
      </c>
      <c r="AF28">
        <f>ROUND(((EV28*ROUND(1.2,7))),2)</f>
        <v>354.96</v>
      </c>
      <c r="AG28">
        <f t="shared" ref="AG28:AG43" si="34">ROUND((AP28),2)</f>
        <v>0</v>
      </c>
      <c r="AH28">
        <f>((EW28*ROUND(1.2,7)))</f>
        <v>0</v>
      </c>
      <c r="AI28">
        <f>((EX28*ROUND(1.2,7)))</f>
        <v>0</v>
      </c>
      <c r="AJ28">
        <f t="shared" ref="AJ28:AJ43" si="35">(AS28)</f>
        <v>0</v>
      </c>
      <c r="AK28">
        <v>301.72000000000003</v>
      </c>
      <c r="AL28">
        <v>5.92</v>
      </c>
      <c r="AM28">
        <v>0</v>
      </c>
      <c r="AN28">
        <v>0</v>
      </c>
      <c r="AO28">
        <v>295.8</v>
      </c>
      <c r="AP28">
        <v>0</v>
      </c>
      <c r="AQ28">
        <v>0</v>
      </c>
      <c r="AR28">
        <v>0</v>
      </c>
      <c r="AS28">
        <v>0</v>
      </c>
      <c r="AT28">
        <v>90</v>
      </c>
      <c r="AU28">
        <v>46</v>
      </c>
      <c r="AV28">
        <v>1</v>
      </c>
      <c r="AW28">
        <v>1</v>
      </c>
      <c r="AZ28">
        <v>1</v>
      </c>
      <c r="BA28">
        <v>35.450000000000003</v>
      </c>
      <c r="BB28">
        <v>12.14</v>
      </c>
      <c r="BC28">
        <v>6.9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2</v>
      </c>
      <c r="BJ28" t="s">
        <v>21</v>
      </c>
      <c r="BM28">
        <v>110008</v>
      </c>
      <c r="BN28">
        <v>0</v>
      </c>
      <c r="BO28" t="s">
        <v>3</v>
      </c>
      <c r="BP28">
        <v>0</v>
      </c>
      <c r="BQ28">
        <v>3</v>
      </c>
      <c r="BR28">
        <v>0</v>
      </c>
      <c r="BS28">
        <v>35.450000000000003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90</v>
      </c>
      <c r="CA28">
        <v>46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43" si="36">(P28+Q28+S28)</f>
        <v>25248.36</v>
      </c>
      <c r="CQ28">
        <f>AC28*BC28</f>
        <v>40.847999999999999</v>
      </c>
      <c r="CR28">
        <f t="shared" ref="CR28:CR43" si="37">AD28*BB28</f>
        <v>0</v>
      </c>
      <c r="CS28">
        <f t="shared" ref="CS28:CS43" si="38">AE28*BS28</f>
        <v>0</v>
      </c>
      <c r="CT28">
        <f t="shared" ref="CT28:CT43" si="39">AF28*BA28</f>
        <v>12583.332</v>
      </c>
      <c r="CU28">
        <f t="shared" ref="CU28:CU43" si="40">AG28</f>
        <v>0</v>
      </c>
      <c r="CV28">
        <f t="shared" ref="CV28:CV43" si="41">AH28</f>
        <v>0</v>
      </c>
      <c r="CW28">
        <f t="shared" ref="CW28:CW43" si="42">AI28</f>
        <v>0</v>
      </c>
      <c r="CX28">
        <f t="shared" ref="CX28:CX43" si="43">AJ28</f>
        <v>0</v>
      </c>
      <c r="CY28">
        <f t="shared" ref="CY28:CY43" si="44">(((S28+R28)*AT28)/100)</f>
        <v>22649.993999999999</v>
      </c>
      <c r="CZ28">
        <f t="shared" ref="CZ28:CZ43" si="45">(((S28+R28)*AU28)/100)</f>
        <v>11576.663600000002</v>
      </c>
      <c r="DC28" t="s">
        <v>3</v>
      </c>
      <c r="DD28" t="s">
        <v>3</v>
      </c>
      <c r="DE28" t="s">
        <v>22</v>
      </c>
      <c r="DF28" t="s">
        <v>22</v>
      </c>
      <c r="DG28" t="s">
        <v>22</v>
      </c>
      <c r="DH28" t="s">
        <v>3</v>
      </c>
      <c r="DI28" t="s">
        <v>22</v>
      </c>
      <c r="DJ28" t="s">
        <v>22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20</v>
      </c>
      <c r="DW28" t="s">
        <v>20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53084128</v>
      </c>
      <c r="EF28">
        <v>3</v>
      </c>
      <c r="EG28" t="s">
        <v>23</v>
      </c>
      <c r="EH28">
        <v>0</v>
      </c>
      <c r="EI28" t="s">
        <v>3</v>
      </c>
      <c r="EJ28">
        <v>2</v>
      </c>
      <c r="EK28">
        <v>110008</v>
      </c>
      <c r="EL28" t="s">
        <v>24</v>
      </c>
      <c r="EM28" t="s">
        <v>25</v>
      </c>
      <c r="EO28" t="s">
        <v>3</v>
      </c>
      <c r="EQ28">
        <v>131072</v>
      </c>
      <c r="ER28">
        <v>301.72000000000003</v>
      </c>
      <c r="ES28">
        <v>5.92</v>
      </c>
      <c r="ET28">
        <v>0</v>
      </c>
      <c r="EU28">
        <v>0</v>
      </c>
      <c r="EV28">
        <v>295.8</v>
      </c>
      <c r="EW28">
        <v>0</v>
      </c>
      <c r="EX28">
        <v>0</v>
      </c>
      <c r="EY28">
        <v>0</v>
      </c>
      <c r="FQ28">
        <v>0</v>
      </c>
      <c r="FR28">
        <f t="shared" ref="FR28:FR43" si="46">ROUND(IF(AND(BH28=3,BI28=3),P28,0),2)</f>
        <v>0</v>
      </c>
      <c r="FS28">
        <v>0</v>
      </c>
      <c r="FX28">
        <v>90</v>
      </c>
      <c r="FY28">
        <v>46</v>
      </c>
      <c r="GA28" t="s">
        <v>3</v>
      </c>
      <c r="GD28">
        <v>1</v>
      </c>
      <c r="GF28">
        <v>-1040786094</v>
      </c>
      <c r="GG28">
        <v>2</v>
      </c>
      <c r="GH28">
        <v>1</v>
      </c>
      <c r="GI28">
        <v>4</v>
      </c>
      <c r="GJ28">
        <v>0</v>
      </c>
      <c r="GK28">
        <v>0</v>
      </c>
      <c r="GL28">
        <f t="shared" ref="GL28:GL43" si="47">ROUND(IF(AND(BH28=3,BI28=3,FS28&lt;&gt;0),P28,0),2)</f>
        <v>0</v>
      </c>
      <c r="GM28">
        <f t="shared" ref="GM28:GM43" si="48">ROUND(O28+X28+Y28,2)+GX28</f>
        <v>59475.01</v>
      </c>
      <c r="GN28">
        <f t="shared" ref="GN28:GN43" si="49">IF(OR(BI28=0,BI28=1),ROUND(O28+X28+Y28,2),0)</f>
        <v>0</v>
      </c>
      <c r="GO28">
        <f t="shared" ref="GO28:GO43" si="50">IF(BI28=2,ROUND(O28+X28+Y28,2),0)</f>
        <v>59475.01</v>
      </c>
      <c r="GP28">
        <f t="shared" ref="GP28:GP43" si="51">IF(BI28=4,ROUND(O28+X28+Y28,2)+GX28,0)</f>
        <v>0</v>
      </c>
      <c r="GR28">
        <v>0</v>
      </c>
      <c r="GS28">
        <v>3</v>
      </c>
      <c r="GT28">
        <v>0</v>
      </c>
      <c r="GU28" t="s">
        <v>3</v>
      </c>
      <c r="GV28">
        <f t="shared" ref="GV28:GV43" si="52">ROUND((GT28),2)</f>
        <v>0</v>
      </c>
      <c r="GW28">
        <v>1</v>
      </c>
      <c r="GX28">
        <f t="shared" ref="GX28:GX43" si="53">ROUND(HC28*I28,2)</f>
        <v>0</v>
      </c>
      <c r="HA28">
        <v>0</v>
      </c>
      <c r="HB28">
        <v>0</v>
      </c>
      <c r="HC28">
        <f t="shared" ref="HC28:HC43" si="54">GV28*GW28</f>
        <v>0</v>
      </c>
      <c r="HE28" t="s">
        <v>3</v>
      </c>
      <c r="HF28" t="s">
        <v>3</v>
      </c>
      <c r="HM28" t="s">
        <v>3</v>
      </c>
      <c r="HN28" t="s">
        <v>26</v>
      </c>
      <c r="HO28" t="s">
        <v>27</v>
      </c>
      <c r="HP28" t="s">
        <v>28</v>
      </c>
      <c r="HQ28" t="s">
        <v>28</v>
      </c>
      <c r="IK28">
        <v>0</v>
      </c>
    </row>
    <row r="29" spans="1:245" x14ac:dyDescent="0.25">
      <c r="A29">
        <v>17</v>
      </c>
      <c r="B29">
        <v>1</v>
      </c>
      <c r="C29">
        <f>ROW(SmtRes!A11)</f>
        <v>11</v>
      </c>
      <c r="D29">
        <f>ROW(EtalonRes!A20)</f>
        <v>20</v>
      </c>
      <c r="E29" t="s">
        <v>29</v>
      </c>
      <c r="F29" t="s">
        <v>30</v>
      </c>
      <c r="G29" t="s">
        <v>327</v>
      </c>
      <c r="H29" t="s">
        <v>31</v>
      </c>
      <c r="I29">
        <f>ROUND(ROUND(15,3),7)</f>
        <v>15</v>
      </c>
      <c r="J29">
        <v>0</v>
      </c>
      <c r="K29">
        <f>ROUND(ROUND(15,3),7)</f>
        <v>15</v>
      </c>
      <c r="O29">
        <f t="shared" si="21"/>
        <v>78665.98</v>
      </c>
      <c r="P29">
        <f t="shared" si="22"/>
        <v>4984.5600000000004</v>
      </c>
      <c r="Q29">
        <f t="shared" si="23"/>
        <v>7866.72</v>
      </c>
      <c r="R29">
        <f t="shared" si="24"/>
        <v>2563.04</v>
      </c>
      <c r="S29">
        <f t="shared" si="25"/>
        <v>65814.7</v>
      </c>
      <c r="T29">
        <f t="shared" si="26"/>
        <v>0</v>
      </c>
      <c r="U29">
        <f t="shared" si="27"/>
        <v>167.4</v>
      </c>
      <c r="V29">
        <f t="shared" si="28"/>
        <v>7.1999999999999993</v>
      </c>
      <c r="W29">
        <f t="shared" si="29"/>
        <v>0</v>
      </c>
      <c r="X29">
        <f t="shared" si="30"/>
        <v>61539.97</v>
      </c>
      <c r="Y29">
        <f t="shared" si="31"/>
        <v>31453.759999999998</v>
      </c>
      <c r="AA29">
        <v>54669328</v>
      </c>
      <c r="AB29">
        <f t="shared" si="32"/>
        <v>215.13</v>
      </c>
      <c r="AC29">
        <f t="shared" si="33"/>
        <v>48.16</v>
      </c>
      <c r="AD29">
        <f>ROUND(((((ET29*ROUND(1.2,7)))-((EU29*ROUND(1.2,7))))+AE29),2)</f>
        <v>43.2</v>
      </c>
      <c r="AE29">
        <f>ROUND(((EU29*ROUND(1.2,7))),2)</f>
        <v>4.82</v>
      </c>
      <c r="AF29">
        <f>ROUND(((EV29*ROUND(1.2,7))),2)</f>
        <v>123.77</v>
      </c>
      <c r="AG29">
        <f t="shared" si="34"/>
        <v>0</v>
      </c>
      <c r="AH29">
        <f>((EW29*ROUND(1.2,7)))</f>
        <v>11.16</v>
      </c>
      <c r="AI29">
        <f>((EX29*ROUND(1.2,7)))</f>
        <v>0.48</v>
      </c>
      <c r="AJ29">
        <f t="shared" si="35"/>
        <v>0</v>
      </c>
      <c r="AK29">
        <v>187.3</v>
      </c>
      <c r="AL29">
        <v>48.16</v>
      </c>
      <c r="AM29">
        <v>36</v>
      </c>
      <c r="AN29">
        <v>4.0199999999999996</v>
      </c>
      <c r="AO29">
        <v>103.14</v>
      </c>
      <c r="AP29">
        <v>0</v>
      </c>
      <c r="AQ29">
        <v>9.3000000000000007</v>
      </c>
      <c r="AR29">
        <v>0.4</v>
      </c>
      <c r="AS29">
        <v>0</v>
      </c>
      <c r="AT29">
        <v>90</v>
      </c>
      <c r="AU29">
        <v>46</v>
      </c>
      <c r="AV29">
        <v>1</v>
      </c>
      <c r="AW29">
        <v>1</v>
      </c>
      <c r="AZ29">
        <v>1</v>
      </c>
      <c r="BA29">
        <v>35.450000000000003</v>
      </c>
      <c r="BB29">
        <v>12.14</v>
      </c>
      <c r="BC29">
        <v>6.9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2</v>
      </c>
      <c r="BJ29" t="s">
        <v>32</v>
      </c>
      <c r="BM29">
        <v>110001</v>
      </c>
      <c r="BN29">
        <v>0</v>
      </c>
      <c r="BO29" t="s">
        <v>3</v>
      </c>
      <c r="BP29">
        <v>0</v>
      </c>
      <c r="BQ29">
        <v>3</v>
      </c>
      <c r="BR29">
        <v>0</v>
      </c>
      <c r="BS29">
        <v>35.450000000000003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90</v>
      </c>
      <c r="CA29">
        <v>46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311</v>
      </c>
      <c r="CO29">
        <v>0</v>
      </c>
      <c r="CP29">
        <f t="shared" si="36"/>
        <v>78665.98</v>
      </c>
      <c r="CQ29">
        <f>AC29*BC29</f>
        <v>332.30399999999997</v>
      </c>
      <c r="CR29">
        <f t="shared" si="37"/>
        <v>524.44800000000009</v>
      </c>
      <c r="CS29">
        <f t="shared" si="38"/>
        <v>170.86900000000003</v>
      </c>
      <c r="CT29">
        <f t="shared" si="39"/>
        <v>4387.6464999999998</v>
      </c>
      <c r="CU29">
        <f t="shared" si="40"/>
        <v>0</v>
      </c>
      <c r="CV29">
        <f t="shared" si="41"/>
        <v>11.16</v>
      </c>
      <c r="CW29">
        <f t="shared" si="42"/>
        <v>0.48</v>
      </c>
      <c r="CX29">
        <f t="shared" si="43"/>
        <v>0</v>
      </c>
      <c r="CY29">
        <f t="shared" si="44"/>
        <v>61539.965999999993</v>
      </c>
      <c r="CZ29">
        <f t="shared" si="45"/>
        <v>31453.760399999996</v>
      </c>
      <c r="DC29" t="s">
        <v>3</v>
      </c>
      <c r="DD29" t="s">
        <v>3</v>
      </c>
      <c r="DE29" t="s">
        <v>22</v>
      </c>
      <c r="DF29" t="s">
        <v>22</v>
      </c>
      <c r="DG29" t="s">
        <v>22</v>
      </c>
      <c r="DH29" t="s">
        <v>3</v>
      </c>
      <c r="DI29" t="s">
        <v>22</v>
      </c>
      <c r="DJ29" t="s">
        <v>22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31</v>
      </c>
      <c r="DW29" t="s">
        <v>31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53084124</v>
      </c>
      <c r="EF29">
        <v>3</v>
      </c>
      <c r="EG29" t="s">
        <v>23</v>
      </c>
      <c r="EH29">
        <v>0</v>
      </c>
      <c r="EI29" t="s">
        <v>3</v>
      </c>
      <c r="EJ29">
        <v>2</v>
      </c>
      <c r="EK29">
        <v>110001</v>
      </c>
      <c r="EL29" t="s">
        <v>28</v>
      </c>
      <c r="EM29" t="s">
        <v>25</v>
      </c>
      <c r="EO29" t="s">
        <v>33</v>
      </c>
      <c r="EQ29">
        <v>131072</v>
      </c>
      <c r="ER29">
        <v>187.3</v>
      </c>
      <c r="ES29">
        <v>48.16</v>
      </c>
      <c r="ET29">
        <v>36</v>
      </c>
      <c r="EU29">
        <v>4.0199999999999996</v>
      </c>
      <c r="EV29">
        <v>103.14</v>
      </c>
      <c r="EW29">
        <v>9.3000000000000007</v>
      </c>
      <c r="EX29">
        <v>0.4</v>
      </c>
      <c r="EY29">
        <v>0</v>
      </c>
      <c r="FQ29">
        <v>0</v>
      </c>
      <c r="FR29">
        <f t="shared" si="46"/>
        <v>0</v>
      </c>
      <c r="FS29">
        <v>0</v>
      </c>
      <c r="FX29">
        <v>90</v>
      </c>
      <c r="FY29">
        <v>46</v>
      </c>
      <c r="GA29" t="s">
        <v>3</v>
      </c>
      <c r="GD29">
        <v>1</v>
      </c>
      <c r="GF29">
        <v>2126016058</v>
      </c>
      <c r="GG29">
        <v>2</v>
      </c>
      <c r="GH29">
        <v>1</v>
      </c>
      <c r="GI29">
        <v>4</v>
      </c>
      <c r="GJ29">
        <v>0</v>
      </c>
      <c r="GK29">
        <v>0</v>
      </c>
      <c r="GL29">
        <f t="shared" si="47"/>
        <v>0</v>
      </c>
      <c r="GM29">
        <f t="shared" si="48"/>
        <v>171659.71</v>
      </c>
      <c r="GN29">
        <f t="shared" si="49"/>
        <v>0</v>
      </c>
      <c r="GO29">
        <f t="shared" si="50"/>
        <v>171659.71</v>
      </c>
      <c r="GP29">
        <f t="shared" si="51"/>
        <v>0</v>
      </c>
      <c r="GR29">
        <v>0</v>
      </c>
      <c r="GS29">
        <v>3</v>
      </c>
      <c r="GT29">
        <v>0</v>
      </c>
      <c r="GU29" t="s">
        <v>3</v>
      </c>
      <c r="GV29">
        <f t="shared" si="52"/>
        <v>0</v>
      </c>
      <c r="GW29">
        <v>1</v>
      </c>
      <c r="GX29">
        <f t="shared" si="53"/>
        <v>0</v>
      </c>
      <c r="HA29">
        <v>0</v>
      </c>
      <c r="HB29">
        <v>0</v>
      </c>
      <c r="HC29">
        <f t="shared" si="54"/>
        <v>0</v>
      </c>
      <c r="HE29" t="s">
        <v>3</v>
      </c>
      <c r="HF29" t="s">
        <v>3</v>
      </c>
      <c r="HM29" t="s">
        <v>3</v>
      </c>
      <c r="HN29" t="s">
        <v>26</v>
      </c>
      <c r="HO29" t="s">
        <v>27</v>
      </c>
      <c r="HP29" t="s">
        <v>28</v>
      </c>
      <c r="HQ29" t="s">
        <v>28</v>
      </c>
      <c r="IK29">
        <v>0</v>
      </c>
    </row>
    <row r="30" spans="1:245" x14ac:dyDescent="0.25">
      <c r="A30">
        <v>18</v>
      </c>
      <c r="B30">
        <v>1</v>
      </c>
      <c r="C30">
        <v>10</v>
      </c>
      <c r="E30" t="s">
        <v>34</v>
      </c>
      <c r="F30" t="s">
        <v>35</v>
      </c>
      <c r="G30" t="s">
        <v>36</v>
      </c>
      <c r="H30" t="s">
        <v>37</v>
      </c>
      <c r="I30">
        <f>I29*J30</f>
        <v>5</v>
      </c>
      <c r="J30">
        <v>0.33333333333333331</v>
      </c>
      <c r="K30">
        <v>0.33333299999999999</v>
      </c>
      <c r="O30">
        <f t="shared" si="21"/>
        <v>16575</v>
      </c>
      <c r="P30">
        <f t="shared" si="22"/>
        <v>16575</v>
      </c>
      <c r="Q30">
        <f t="shared" si="23"/>
        <v>0</v>
      </c>
      <c r="R30">
        <f t="shared" si="24"/>
        <v>0</v>
      </c>
      <c r="S30">
        <f t="shared" si="25"/>
        <v>0</v>
      </c>
      <c r="T30">
        <f t="shared" si="26"/>
        <v>0</v>
      </c>
      <c r="U30">
        <f t="shared" si="27"/>
        <v>0</v>
      </c>
      <c r="V30">
        <f t="shared" si="28"/>
        <v>0</v>
      </c>
      <c r="W30">
        <f t="shared" si="29"/>
        <v>0</v>
      </c>
      <c r="X30">
        <f t="shared" si="30"/>
        <v>0</v>
      </c>
      <c r="Y30">
        <f t="shared" si="31"/>
        <v>0</v>
      </c>
      <c r="AA30">
        <v>54669328</v>
      </c>
      <c r="AB30">
        <f t="shared" si="32"/>
        <v>3315</v>
      </c>
      <c r="AC30">
        <f t="shared" si="33"/>
        <v>3315</v>
      </c>
      <c r="AD30">
        <f>ROUND((((ET30)-(EU30))+AE30),2)</f>
        <v>0</v>
      </c>
      <c r="AE30">
        <f>ROUND((EU30),2)</f>
        <v>0</v>
      </c>
      <c r="AF30">
        <f>ROUND((EV30),2)</f>
        <v>0</v>
      </c>
      <c r="AG30">
        <f t="shared" si="34"/>
        <v>0</v>
      </c>
      <c r="AH30">
        <f>(EW30)</f>
        <v>0</v>
      </c>
      <c r="AI30">
        <f>(EX30)</f>
        <v>0</v>
      </c>
      <c r="AJ30">
        <f t="shared" si="35"/>
        <v>0</v>
      </c>
      <c r="AK30">
        <v>3315</v>
      </c>
      <c r="AL30">
        <v>3315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90</v>
      </c>
      <c r="AU30">
        <v>46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6.9</v>
      </c>
      <c r="BD30" t="s">
        <v>3</v>
      </c>
      <c r="BE30" t="s">
        <v>3</v>
      </c>
      <c r="BF30" t="s">
        <v>3</v>
      </c>
      <c r="BG30" t="s">
        <v>3</v>
      </c>
      <c r="BH30">
        <v>3</v>
      </c>
      <c r="BI30">
        <v>2</v>
      </c>
      <c r="BJ30" t="s">
        <v>3</v>
      </c>
      <c r="BM30">
        <v>110001</v>
      </c>
      <c r="BN30">
        <v>0</v>
      </c>
      <c r="BO30" t="s">
        <v>3</v>
      </c>
      <c r="BP30">
        <v>0</v>
      </c>
      <c r="BQ30">
        <v>3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90</v>
      </c>
      <c r="CA30">
        <v>46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6"/>
        <v>16575</v>
      </c>
      <c r="CQ30">
        <f>AC30</f>
        <v>3315</v>
      </c>
      <c r="CR30">
        <f t="shared" si="37"/>
        <v>0</v>
      </c>
      <c r="CS30">
        <f t="shared" si="38"/>
        <v>0</v>
      </c>
      <c r="CT30">
        <f t="shared" si="39"/>
        <v>0</v>
      </c>
      <c r="CU30">
        <f t="shared" si="40"/>
        <v>0</v>
      </c>
      <c r="CV30">
        <f t="shared" si="41"/>
        <v>0</v>
      </c>
      <c r="CW30">
        <f t="shared" si="42"/>
        <v>0</v>
      </c>
      <c r="CX30">
        <f t="shared" si="43"/>
        <v>0</v>
      </c>
      <c r="CY30">
        <f t="shared" si="44"/>
        <v>0</v>
      </c>
      <c r="CZ30">
        <f t="shared" si="45"/>
        <v>0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1013</v>
      </c>
      <c r="DV30" t="s">
        <v>37</v>
      </c>
      <c r="DW30" t="s">
        <v>37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53084124</v>
      </c>
      <c r="EF30">
        <v>3</v>
      </c>
      <c r="EG30" t="s">
        <v>23</v>
      </c>
      <c r="EH30">
        <v>0</v>
      </c>
      <c r="EI30" t="s">
        <v>3</v>
      </c>
      <c r="EJ30">
        <v>2</v>
      </c>
      <c r="EK30">
        <v>110001</v>
      </c>
      <c r="EL30" t="s">
        <v>28</v>
      </c>
      <c r="EM30" t="s">
        <v>25</v>
      </c>
      <c r="EO30" t="s">
        <v>3</v>
      </c>
      <c r="EQ30">
        <v>0</v>
      </c>
      <c r="ER30">
        <v>3315</v>
      </c>
      <c r="ES30">
        <v>3315</v>
      </c>
      <c r="ET30">
        <v>0</v>
      </c>
      <c r="EU30">
        <v>0</v>
      </c>
      <c r="EV30">
        <v>0</v>
      </c>
      <c r="EW30">
        <v>0</v>
      </c>
      <c r="EX30">
        <v>0</v>
      </c>
      <c r="EZ30">
        <v>5</v>
      </c>
      <c r="FC30">
        <v>0</v>
      </c>
      <c r="FD30">
        <v>18</v>
      </c>
      <c r="FF30">
        <v>3250</v>
      </c>
      <c r="FQ30">
        <v>0</v>
      </c>
      <c r="FR30">
        <f t="shared" si="46"/>
        <v>0</v>
      </c>
      <c r="FS30">
        <v>0</v>
      </c>
      <c r="FX30">
        <v>90</v>
      </c>
      <c r="FY30">
        <v>46</v>
      </c>
      <c r="GA30" t="s">
        <v>38</v>
      </c>
      <c r="GD30">
        <v>1</v>
      </c>
      <c r="GF30">
        <v>-1689019984</v>
      </c>
      <c r="GG30">
        <v>2</v>
      </c>
      <c r="GH30">
        <v>3</v>
      </c>
      <c r="GI30">
        <v>4</v>
      </c>
      <c r="GJ30">
        <v>0</v>
      </c>
      <c r="GK30">
        <v>0</v>
      </c>
      <c r="GL30">
        <f t="shared" si="47"/>
        <v>0</v>
      </c>
      <c r="GM30">
        <f t="shared" si="48"/>
        <v>16575</v>
      </c>
      <c r="GN30">
        <f t="shared" si="49"/>
        <v>0</v>
      </c>
      <c r="GO30">
        <f t="shared" si="50"/>
        <v>16575</v>
      </c>
      <c r="GP30">
        <f t="shared" si="51"/>
        <v>0</v>
      </c>
      <c r="GR30">
        <v>1</v>
      </c>
      <c r="GS30">
        <v>1</v>
      </c>
      <c r="GT30">
        <v>0</v>
      </c>
      <c r="GU30" t="s">
        <v>3</v>
      </c>
      <c r="GV30">
        <f t="shared" si="52"/>
        <v>0</v>
      </c>
      <c r="GW30">
        <v>1</v>
      </c>
      <c r="GX30">
        <f t="shared" si="53"/>
        <v>0</v>
      </c>
      <c r="HA30">
        <v>0</v>
      </c>
      <c r="HB30">
        <v>0</v>
      </c>
      <c r="HC30">
        <f t="shared" si="54"/>
        <v>0</v>
      </c>
      <c r="HE30" t="s">
        <v>39</v>
      </c>
      <c r="HF30" t="s">
        <v>29</v>
      </c>
      <c r="HG30">
        <f>ROUND(AC30*I30,2)</f>
        <v>16575</v>
      </c>
      <c r="HM30" t="s">
        <v>3</v>
      </c>
      <c r="HN30" t="s">
        <v>26</v>
      </c>
      <c r="HO30" t="s">
        <v>27</v>
      </c>
      <c r="HP30" t="s">
        <v>28</v>
      </c>
      <c r="HQ30" t="s">
        <v>28</v>
      </c>
      <c r="IK30">
        <v>0</v>
      </c>
    </row>
    <row r="31" spans="1:245" x14ac:dyDescent="0.25">
      <c r="A31">
        <v>18</v>
      </c>
      <c r="B31">
        <v>1</v>
      </c>
      <c r="C31">
        <v>11</v>
      </c>
      <c r="E31" t="s">
        <v>40</v>
      </c>
      <c r="F31" t="s">
        <v>35</v>
      </c>
      <c r="G31" t="s">
        <v>41</v>
      </c>
      <c r="H31" t="s">
        <v>37</v>
      </c>
      <c r="I31">
        <f>I29*J31</f>
        <v>10</v>
      </c>
      <c r="J31">
        <v>0.66666666666666663</v>
      </c>
      <c r="K31">
        <v>0.66666700000000001</v>
      </c>
      <c r="O31">
        <f t="shared" si="21"/>
        <v>6941.6</v>
      </c>
      <c r="P31">
        <f t="shared" si="22"/>
        <v>6941.6</v>
      </c>
      <c r="Q31">
        <f t="shared" si="23"/>
        <v>0</v>
      </c>
      <c r="R31">
        <f t="shared" si="24"/>
        <v>0</v>
      </c>
      <c r="S31">
        <f t="shared" si="25"/>
        <v>0</v>
      </c>
      <c r="T31">
        <f t="shared" si="26"/>
        <v>0</v>
      </c>
      <c r="U31">
        <f t="shared" si="27"/>
        <v>0</v>
      </c>
      <c r="V31">
        <f t="shared" si="28"/>
        <v>0</v>
      </c>
      <c r="W31">
        <f t="shared" si="29"/>
        <v>0</v>
      </c>
      <c r="X31">
        <f t="shared" si="30"/>
        <v>0</v>
      </c>
      <c r="Y31">
        <f t="shared" si="31"/>
        <v>0</v>
      </c>
      <c r="AA31">
        <v>54669328</v>
      </c>
      <c r="AB31">
        <f t="shared" si="32"/>
        <v>694.16</v>
      </c>
      <c r="AC31">
        <f t="shared" si="33"/>
        <v>694.16</v>
      </c>
      <c r="AD31">
        <f>ROUND((((ET31)-(EU31))+AE31),2)</f>
        <v>0</v>
      </c>
      <c r="AE31">
        <f>ROUND((EU31),2)</f>
        <v>0</v>
      </c>
      <c r="AF31">
        <f>ROUND((EV31),2)</f>
        <v>0</v>
      </c>
      <c r="AG31">
        <f t="shared" si="34"/>
        <v>0</v>
      </c>
      <c r="AH31">
        <f>(EW31)</f>
        <v>0</v>
      </c>
      <c r="AI31">
        <f>(EX31)</f>
        <v>0</v>
      </c>
      <c r="AJ31">
        <f t="shared" si="35"/>
        <v>0</v>
      </c>
      <c r="AK31">
        <v>694.16099999999994</v>
      </c>
      <c r="AL31">
        <v>694.16099999999994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90</v>
      </c>
      <c r="AU31">
        <v>46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6.9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2</v>
      </c>
      <c r="BJ31" t="s">
        <v>3</v>
      </c>
      <c r="BM31">
        <v>110001</v>
      </c>
      <c r="BN31">
        <v>0</v>
      </c>
      <c r="BO31" t="s">
        <v>3</v>
      </c>
      <c r="BP31">
        <v>0</v>
      </c>
      <c r="BQ31">
        <v>3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90</v>
      </c>
      <c r="CA31">
        <v>46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6"/>
        <v>6941.6</v>
      </c>
      <c r="CQ31">
        <f>AC31</f>
        <v>694.16</v>
      </c>
      <c r="CR31">
        <f t="shared" si="37"/>
        <v>0</v>
      </c>
      <c r="CS31">
        <f t="shared" si="38"/>
        <v>0</v>
      </c>
      <c r="CT31">
        <f t="shared" si="39"/>
        <v>0</v>
      </c>
      <c r="CU31">
        <f t="shared" si="40"/>
        <v>0</v>
      </c>
      <c r="CV31">
        <f t="shared" si="41"/>
        <v>0</v>
      </c>
      <c r="CW31">
        <f t="shared" si="42"/>
        <v>0</v>
      </c>
      <c r="CX31">
        <f t="shared" si="43"/>
        <v>0</v>
      </c>
      <c r="CY31">
        <f t="shared" si="44"/>
        <v>0</v>
      </c>
      <c r="CZ31">
        <f t="shared" si="45"/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1013</v>
      </c>
      <c r="DV31" t="s">
        <v>37</v>
      </c>
      <c r="DW31" t="s">
        <v>37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53084124</v>
      </c>
      <c r="EF31">
        <v>3</v>
      </c>
      <c r="EG31" t="s">
        <v>23</v>
      </c>
      <c r="EH31">
        <v>0</v>
      </c>
      <c r="EI31" t="s">
        <v>3</v>
      </c>
      <c r="EJ31">
        <v>2</v>
      </c>
      <c r="EK31">
        <v>110001</v>
      </c>
      <c r="EL31" t="s">
        <v>28</v>
      </c>
      <c r="EM31" t="s">
        <v>25</v>
      </c>
      <c r="EO31" t="s">
        <v>3</v>
      </c>
      <c r="EQ31">
        <v>0</v>
      </c>
      <c r="ER31">
        <v>694.16099999999994</v>
      </c>
      <c r="ES31">
        <v>694.16099999999994</v>
      </c>
      <c r="ET31">
        <v>0</v>
      </c>
      <c r="EU31">
        <v>0</v>
      </c>
      <c r="EV31">
        <v>0</v>
      </c>
      <c r="EW31">
        <v>0</v>
      </c>
      <c r="EX31">
        <v>0</v>
      </c>
      <c r="EZ31">
        <v>5</v>
      </c>
      <c r="FC31">
        <v>0</v>
      </c>
      <c r="FD31">
        <v>18</v>
      </c>
      <c r="FF31">
        <v>680.55</v>
      </c>
      <c r="FQ31">
        <v>0</v>
      </c>
      <c r="FR31">
        <f t="shared" si="46"/>
        <v>0</v>
      </c>
      <c r="FS31">
        <v>0</v>
      </c>
      <c r="FX31">
        <v>90</v>
      </c>
      <c r="FY31">
        <v>46</v>
      </c>
      <c r="GA31" t="s">
        <v>42</v>
      </c>
      <c r="GD31">
        <v>1</v>
      </c>
      <c r="GF31">
        <v>-1034453490</v>
      </c>
      <c r="GG31">
        <v>2</v>
      </c>
      <c r="GH31">
        <v>3</v>
      </c>
      <c r="GI31">
        <v>4</v>
      </c>
      <c r="GJ31">
        <v>0</v>
      </c>
      <c r="GK31">
        <v>0</v>
      </c>
      <c r="GL31">
        <f t="shared" si="47"/>
        <v>0</v>
      </c>
      <c r="GM31">
        <f t="shared" si="48"/>
        <v>6941.6</v>
      </c>
      <c r="GN31">
        <f t="shared" si="49"/>
        <v>0</v>
      </c>
      <c r="GO31">
        <f t="shared" si="50"/>
        <v>6941.6</v>
      </c>
      <c r="GP31">
        <f t="shared" si="51"/>
        <v>0</v>
      </c>
      <c r="GR31">
        <v>1</v>
      </c>
      <c r="GS31">
        <v>1</v>
      </c>
      <c r="GT31">
        <v>0</v>
      </c>
      <c r="GU31" t="s">
        <v>3</v>
      </c>
      <c r="GV31">
        <f t="shared" si="52"/>
        <v>0</v>
      </c>
      <c r="GW31">
        <v>1</v>
      </c>
      <c r="GX31">
        <f t="shared" si="53"/>
        <v>0</v>
      </c>
      <c r="HA31">
        <v>0</v>
      </c>
      <c r="HB31">
        <v>0</v>
      </c>
      <c r="HC31">
        <f t="shared" si="54"/>
        <v>0</v>
      </c>
      <c r="HE31" t="s">
        <v>39</v>
      </c>
      <c r="HF31" t="s">
        <v>29</v>
      </c>
      <c r="HG31">
        <f>ROUND(AC31*I31,2)</f>
        <v>6941.6</v>
      </c>
      <c r="HM31" t="s">
        <v>3</v>
      </c>
      <c r="HN31" t="s">
        <v>26</v>
      </c>
      <c r="HO31" t="s">
        <v>27</v>
      </c>
      <c r="HP31" t="s">
        <v>28</v>
      </c>
      <c r="HQ31" t="s">
        <v>28</v>
      </c>
      <c r="IK31">
        <v>0</v>
      </c>
    </row>
    <row r="32" spans="1:245" x14ac:dyDescent="0.25">
      <c r="A32">
        <v>17</v>
      </c>
      <c r="B32">
        <v>1</v>
      </c>
      <c r="C32">
        <f>ROW(SmtRes!A17)</f>
        <v>17</v>
      </c>
      <c r="D32">
        <f>ROW(EtalonRes!A26)</f>
        <v>26</v>
      </c>
      <c r="E32" t="s">
        <v>43</v>
      </c>
      <c r="F32" t="s">
        <v>44</v>
      </c>
      <c r="G32" t="s">
        <v>45</v>
      </c>
      <c r="H32" t="s">
        <v>31</v>
      </c>
      <c r="I32">
        <f>ROUND(ROUND(2,3),7)</f>
        <v>2</v>
      </c>
      <c r="J32">
        <v>0</v>
      </c>
      <c r="K32">
        <f>ROUND(ROUND(2,3),7)</f>
        <v>2</v>
      </c>
      <c r="O32">
        <f t="shared" si="21"/>
        <v>1011.27</v>
      </c>
      <c r="P32">
        <f t="shared" si="22"/>
        <v>10.210000000000001</v>
      </c>
      <c r="Q32">
        <f t="shared" si="23"/>
        <v>158.06</v>
      </c>
      <c r="R32">
        <f t="shared" si="24"/>
        <v>64.52</v>
      </c>
      <c r="S32">
        <f t="shared" si="25"/>
        <v>843</v>
      </c>
      <c r="T32">
        <f t="shared" si="26"/>
        <v>0</v>
      </c>
      <c r="U32">
        <f t="shared" si="27"/>
        <v>2.472</v>
      </c>
      <c r="V32">
        <f t="shared" si="28"/>
        <v>0.14399999999999999</v>
      </c>
      <c r="W32">
        <f t="shared" si="29"/>
        <v>0</v>
      </c>
      <c r="X32">
        <f t="shared" si="30"/>
        <v>880.29</v>
      </c>
      <c r="Y32">
        <f t="shared" si="31"/>
        <v>462.84</v>
      </c>
      <c r="AA32">
        <v>54669328</v>
      </c>
      <c r="AB32">
        <f t="shared" si="32"/>
        <v>19.14</v>
      </c>
      <c r="AC32">
        <f t="shared" si="33"/>
        <v>0.74</v>
      </c>
      <c r="AD32">
        <f>ROUND(((((ET32*ROUND(1.2,7)))-((EU32*ROUND(1.2,7))))+AE32),2)</f>
        <v>6.51</v>
      </c>
      <c r="AE32">
        <f>ROUND(((EU32*ROUND(1.2,7))),2)</f>
        <v>0.91</v>
      </c>
      <c r="AF32">
        <f>ROUND(((EV32*ROUND(1.2,7))),2)</f>
        <v>11.89</v>
      </c>
      <c r="AG32">
        <f t="shared" si="34"/>
        <v>0</v>
      </c>
      <c r="AH32">
        <f>((EW32*ROUND(1.2,7)))</f>
        <v>1.236</v>
      </c>
      <c r="AI32">
        <f>((EX32*ROUND(1.2,7)))</f>
        <v>7.1999999999999995E-2</v>
      </c>
      <c r="AJ32">
        <f t="shared" si="35"/>
        <v>0</v>
      </c>
      <c r="AK32">
        <v>16.079999999999998</v>
      </c>
      <c r="AL32">
        <v>0.74</v>
      </c>
      <c r="AM32">
        <v>5.43</v>
      </c>
      <c r="AN32">
        <v>0.76</v>
      </c>
      <c r="AO32">
        <v>9.91</v>
      </c>
      <c r="AP32">
        <v>0</v>
      </c>
      <c r="AQ32">
        <v>1.03</v>
      </c>
      <c r="AR32">
        <v>0.06</v>
      </c>
      <c r="AS32">
        <v>0</v>
      </c>
      <c r="AT32">
        <v>97</v>
      </c>
      <c r="AU32">
        <v>51</v>
      </c>
      <c r="AV32">
        <v>1</v>
      </c>
      <c r="AW32">
        <v>1</v>
      </c>
      <c r="AZ32">
        <v>1</v>
      </c>
      <c r="BA32">
        <v>35.450000000000003</v>
      </c>
      <c r="BB32">
        <v>12.14</v>
      </c>
      <c r="BC32">
        <v>6.9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2</v>
      </c>
      <c r="BJ32" t="s">
        <v>46</v>
      </c>
      <c r="BM32">
        <v>108001</v>
      </c>
      <c r="BN32">
        <v>0</v>
      </c>
      <c r="BO32" t="s">
        <v>3</v>
      </c>
      <c r="BP32">
        <v>0</v>
      </c>
      <c r="BQ32">
        <v>3</v>
      </c>
      <c r="BR32">
        <v>0</v>
      </c>
      <c r="BS32">
        <v>35.450000000000003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97</v>
      </c>
      <c r="CA32">
        <v>51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311</v>
      </c>
      <c r="CO32">
        <v>0</v>
      </c>
      <c r="CP32">
        <f t="shared" si="36"/>
        <v>1011.27</v>
      </c>
      <c r="CQ32">
        <f>AC32*BC32</f>
        <v>5.1059999999999999</v>
      </c>
      <c r="CR32">
        <f t="shared" si="37"/>
        <v>79.031400000000005</v>
      </c>
      <c r="CS32">
        <f t="shared" si="38"/>
        <v>32.259500000000003</v>
      </c>
      <c r="CT32">
        <f t="shared" si="39"/>
        <v>421.50050000000005</v>
      </c>
      <c r="CU32">
        <f t="shared" si="40"/>
        <v>0</v>
      </c>
      <c r="CV32">
        <f t="shared" si="41"/>
        <v>1.236</v>
      </c>
      <c r="CW32">
        <f t="shared" si="42"/>
        <v>7.1999999999999995E-2</v>
      </c>
      <c r="CX32">
        <f t="shared" si="43"/>
        <v>0</v>
      </c>
      <c r="CY32">
        <f t="shared" si="44"/>
        <v>880.2944</v>
      </c>
      <c r="CZ32">
        <f t="shared" si="45"/>
        <v>462.83519999999999</v>
      </c>
      <c r="DC32" t="s">
        <v>3</v>
      </c>
      <c r="DD32" t="s">
        <v>3</v>
      </c>
      <c r="DE32" t="s">
        <v>22</v>
      </c>
      <c r="DF32" t="s">
        <v>22</v>
      </c>
      <c r="DG32" t="s">
        <v>22</v>
      </c>
      <c r="DH32" t="s">
        <v>3</v>
      </c>
      <c r="DI32" t="s">
        <v>22</v>
      </c>
      <c r="DJ32" t="s">
        <v>22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31</v>
      </c>
      <c r="DW32" t="s">
        <v>31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53084118</v>
      </c>
      <c r="EF32">
        <v>3</v>
      </c>
      <c r="EG32" t="s">
        <v>23</v>
      </c>
      <c r="EH32">
        <v>0</v>
      </c>
      <c r="EI32" t="s">
        <v>3</v>
      </c>
      <c r="EJ32">
        <v>2</v>
      </c>
      <c r="EK32">
        <v>108001</v>
      </c>
      <c r="EL32" t="s">
        <v>47</v>
      </c>
      <c r="EM32" t="s">
        <v>48</v>
      </c>
      <c r="EO32" t="s">
        <v>33</v>
      </c>
      <c r="EQ32">
        <v>131072</v>
      </c>
      <c r="ER32">
        <v>16.079999999999998</v>
      </c>
      <c r="ES32">
        <v>0.74</v>
      </c>
      <c r="ET32">
        <v>5.43</v>
      </c>
      <c r="EU32">
        <v>0.76</v>
      </c>
      <c r="EV32">
        <v>9.91</v>
      </c>
      <c r="EW32">
        <v>1.03</v>
      </c>
      <c r="EX32">
        <v>0.06</v>
      </c>
      <c r="EY32">
        <v>0</v>
      </c>
      <c r="FQ32">
        <v>0</v>
      </c>
      <c r="FR32">
        <f t="shared" si="46"/>
        <v>0</v>
      </c>
      <c r="FS32">
        <v>0</v>
      </c>
      <c r="FX32">
        <v>97</v>
      </c>
      <c r="FY32">
        <v>51</v>
      </c>
      <c r="GA32" t="s">
        <v>3</v>
      </c>
      <c r="GD32">
        <v>1</v>
      </c>
      <c r="GF32">
        <v>1136144399</v>
      </c>
      <c r="GG32">
        <v>2</v>
      </c>
      <c r="GH32">
        <v>1</v>
      </c>
      <c r="GI32">
        <v>4</v>
      </c>
      <c r="GJ32">
        <v>0</v>
      </c>
      <c r="GK32">
        <v>0</v>
      </c>
      <c r="GL32">
        <f t="shared" si="47"/>
        <v>0</v>
      </c>
      <c r="GM32">
        <f t="shared" si="48"/>
        <v>2354.4</v>
      </c>
      <c r="GN32">
        <f t="shared" si="49"/>
        <v>0</v>
      </c>
      <c r="GO32">
        <f t="shared" si="50"/>
        <v>2354.4</v>
      </c>
      <c r="GP32">
        <f t="shared" si="51"/>
        <v>0</v>
      </c>
      <c r="GR32">
        <v>0</v>
      </c>
      <c r="GS32">
        <v>3</v>
      </c>
      <c r="GT32">
        <v>0</v>
      </c>
      <c r="GU32" t="s">
        <v>3</v>
      </c>
      <c r="GV32">
        <f t="shared" si="52"/>
        <v>0</v>
      </c>
      <c r="GW32">
        <v>1</v>
      </c>
      <c r="GX32">
        <f t="shared" si="53"/>
        <v>0</v>
      </c>
      <c r="HA32">
        <v>0</v>
      </c>
      <c r="HB32">
        <v>0</v>
      </c>
      <c r="HC32">
        <f t="shared" si="54"/>
        <v>0</v>
      </c>
      <c r="HE32" t="s">
        <v>3</v>
      </c>
      <c r="HF32" t="s">
        <v>3</v>
      </c>
      <c r="HM32" t="s">
        <v>3</v>
      </c>
      <c r="HN32" t="s">
        <v>49</v>
      </c>
      <c r="HO32" t="s">
        <v>50</v>
      </c>
      <c r="HP32" t="s">
        <v>47</v>
      </c>
      <c r="HQ32" t="s">
        <v>47</v>
      </c>
      <c r="IK32">
        <v>0</v>
      </c>
    </row>
    <row r="33" spans="1:245" x14ac:dyDescent="0.25">
      <c r="A33">
        <v>18</v>
      </c>
      <c r="B33">
        <v>1</v>
      </c>
      <c r="C33">
        <v>16</v>
      </c>
      <c r="E33" t="s">
        <v>51</v>
      </c>
      <c r="F33" t="s">
        <v>35</v>
      </c>
      <c r="G33" t="s">
        <v>52</v>
      </c>
      <c r="H33" t="s">
        <v>31</v>
      </c>
      <c r="I33">
        <f>I32*J33</f>
        <v>1</v>
      </c>
      <c r="J33">
        <v>0.5</v>
      </c>
      <c r="K33">
        <v>0.5</v>
      </c>
      <c r="O33">
        <f t="shared" si="21"/>
        <v>612</v>
      </c>
      <c r="P33">
        <f t="shared" si="22"/>
        <v>612</v>
      </c>
      <c r="Q33">
        <f t="shared" si="23"/>
        <v>0</v>
      </c>
      <c r="R33">
        <f t="shared" si="24"/>
        <v>0</v>
      </c>
      <c r="S33">
        <f t="shared" si="25"/>
        <v>0</v>
      </c>
      <c r="T33">
        <f t="shared" si="26"/>
        <v>0</v>
      </c>
      <c r="U33">
        <f t="shared" si="27"/>
        <v>0</v>
      </c>
      <c r="V33">
        <f t="shared" si="28"/>
        <v>0</v>
      </c>
      <c r="W33">
        <f t="shared" si="29"/>
        <v>0</v>
      </c>
      <c r="X33">
        <f t="shared" si="30"/>
        <v>0</v>
      </c>
      <c r="Y33">
        <f t="shared" si="31"/>
        <v>0</v>
      </c>
      <c r="AA33">
        <v>54669328</v>
      </c>
      <c r="AB33">
        <f t="shared" si="32"/>
        <v>612</v>
      </c>
      <c r="AC33">
        <f t="shared" si="33"/>
        <v>612</v>
      </c>
      <c r="AD33">
        <f>ROUND((((ET33)-(EU33))+AE33),2)</f>
        <v>0</v>
      </c>
      <c r="AE33">
        <f>ROUND((EU33),2)</f>
        <v>0</v>
      </c>
      <c r="AF33">
        <f>ROUND((EV33),2)</f>
        <v>0</v>
      </c>
      <c r="AG33">
        <f t="shared" si="34"/>
        <v>0</v>
      </c>
      <c r="AH33">
        <f>(EW33)</f>
        <v>0</v>
      </c>
      <c r="AI33">
        <f>(EX33)</f>
        <v>0</v>
      </c>
      <c r="AJ33">
        <f t="shared" si="35"/>
        <v>0</v>
      </c>
      <c r="AK33">
        <v>612</v>
      </c>
      <c r="AL33">
        <v>612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97</v>
      </c>
      <c r="AU33">
        <v>51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6.9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2</v>
      </c>
      <c r="BJ33" t="s">
        <v>3</v>
      </c>
      <c r="BM33">
        <v>108001</v>
      </c>
      <c r="BN33">
        <v>0</v>
      </c>
      <c r="BO33" t="s">
        <v>3</v>
      </c>
      <c r="BP33">
        <v>0</v>
      </c>
      <c r="BQ33">
        <v>3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97</v>
      </c>
      <c r="CA33">
        <v>51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6"/>
        <v>612</v>
      </c>
      <c r="CQ33">
        <f>AC33</f>
        <v>612</v>
      </c>
      <c r="CR33">
        <f t="shared" si="37"/>
        <v>0</v>
      </c>
      <c r="CS33">
        <f t="shared" si="38"/>
        <v>0</v>
      </c>
      <c r="CT33">
        <f t="shared" si="39"/>
        <v>0</v>
      </c>
      <c r="CU33">
        <f t="shared" si="40"/>
        <v>0</v>
      </c>
      <c r="CV33">
        <f t="shared" si="41"/>
        <v>0</v>
      </c>
      <c r="CW33">
        <f t="shared" si="42"/>
        <v>0</v>
      </c>
      <c r="CX33">
        <f t="shared" si="43"/>
        <v>0</v>
      </c>
      <c r="CY33">
        <f t="shared" si="44"/>
        <v>0</v>
      </c>
      <c r="CZ33">
        <f t="shared" si="45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31</v>
      </c>
      <c r="DW33" t="s">
        <v>31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53084118</v>
      </c>
      <c r="EF33">
        <v>3</v>
      </c>
      <c r="EG33" t="s">
        <v>23</v>
      </c>
      <c r="EH33">
        <v>0</v>
      </c>
      <c r="EI33" t="s">
        <v>3</v>
      </c>
      <c r="EJ33">
        <v>2</v>
      </c>
      <c r="EK33">
        <v>108001</v>
      </c>
      <c r="EL33" t="s">
        <v>47</v>
      </c>
      <c r="EM33" t="s">
        <v>48</v>
      </c>
      <c r="EO33" t="s">
        <v>3</v>
      </c>
      <c r="EQ33">
        <v>0</v>
      </c>
      <c r="ER33">
        <v>612</v>
      </c>
      <c r="ES33">
        <v>612</v>
      </c>
      <c r="ET33">
        <v>0</v>
      </c>
      <c r="EU33">
        <v>0</v>
      </c>
      <c r="EV33">
        <v>0</v>
      </c>
      <c r="EW33">
        <v>0</v>
      </c>
      <c r="EX33">
        <v>0</v>
      </c>
      <c r="EZ33">
        <v>5</v>
      </c>
      <c r="FC33">
        <v>0</v>
      </c>
      <c r="FD33">
        <v>18</v>
      </c>
      <c r="FF33">
        <v>600</v>
      </c>
      <c r="FQ33">
        <v>0</v>
      </c>
      <c r="FR33">
        <f t="shared" si="46"/>
        <v>0</v>
      </c>
      <c r="FS33">
        <v>0</v>
      </c>
      <c r="FX33">
        <v>97</v>
      </c>
      <c r="FY33">
        <v>51</v>
      </c>
      <c r="GA33" t="s">
        <v>53</v>
      </c>
      <c r="GD33">
        <v>1</v>
      </c>
      <c r="GF33">
        <v>-69325622</v>
      </c>
      <c r="GG33">
        <v>2</v>
      </c>
      <c r="GH33">
        <v>3</v>
      </c>
      <c r="GI33">
        <v>4</v>
      </c>
      <c r="GJ33">
        <v>0</v>
      </c>
      <c r="GK33">
        <v>0</v>
      </c>
      <c r="GL33">
        <f t="shared" si="47"/>
        <v>0</v>
      </c>
      <c r="GM33">
        <f t="shared" si="48"/>
        <v>612</v>
      </c>
      <c r="GN33">
        <f t="shared" si="49"/>
        <v>0</v>
      </c>
      <c r="GO33">
        <f t="shared" si="50"/>
        <v>612</v>
      </c>
      <c r="GP33">
        <f t="shared" si="51"/>
        <v>0</v>
      </c>
      <c r="GR33">
        <v>1</v>
      </c>
      <c r="GS33">
        <v>1</v>
      </c>
      <c r="GT33">
        <v>0</v>
      </c>
      <c r="GU33" t="s">
        <v>3</v>
      </c>
      <c r="GV33">
        <f t="shared" si="52"/>
        <v>0</v>
      </c>
      <c r="GW33">
        <v>1</v>
      </c>
      <c r="GX33">
        <f t="shared" si="53"/>
        <v>0</v>
      </c>
      <c r="HA33">
        <v>0</v>
      </c>
      <c r="HB33">
        <v>0</v>
      </c>
      <c r="HC33">
        <f t="shared" si="54"/>
        <v>0</v>
      </c>
      <c r="HE33" t="s">
        <v>39</v>
      </c>
      <c r="HF33" t="s">
        <v>29</v>
      </c>
      <c r="HG33">
        <f>ROUND(AC33*I33,2)</f>
        <v>612</v>
      </c>
      <c r="HM33" t="s">
        <v>3</v>
      </c>
      <c r="HN33" t="s">
        <v>49</v>
      </c>
      <c r="HO33" t="s">
        <v>50</v>
      </c>
      <c r="HP33" t="s">
        <v>47</v>
      </c>
      <c r="HQ33" t="s">
        <v>47</v>
      </c>
      <c r="IK33">
        <v>0</v>
      </c>
    </row>
    <row r="34" spans="1:245" x14ac:dyDescent="0.25">
      <c r="A34">
        <v>18</v>
      </c>
      <c r="B34">
        <v>1</v>
      </c>
      <c r="C34">
        <v>17</v>
      </c>
      <c r="E34" t="s">
        <v>54</v>
      </c>
      <c r="F34" t="s">
        <v>35</v>
      </c>
      <c r="G34" t="s">
        <v>55</v>
      </c>
      <c r="H34" t="s">
        <v>31</v>
      </c>
      <c r="I34">
        <f>I32*J34</f>
        <v>1</v>
      </c>
      <c r="J34">
        <v>0.5</v>
      </c>
      <c r="K34">
        <v>0.5</v>
      </c>
      <c r="O34">
        <f t="shared" si="21"/>
        <v>561</v>
      </c>
      <c r="P34">
        <f t="shared" si="22"/>
        <v>561</v>
      </c>
      <c r="Q34">
        <f t="shared" si="23"/>
        <v>0</v>
      </c>
      <c r="R34">
        <f t="shared" si="24"/>
        <v>0</v>
      </c>
      <c r="S34">
        <f t="shared" si="25"/>
        <v>0</v>
      </c>
      <c r="T34">
        <f t="shared" si="26"/>
        <v>0</v>
      </c>
      <c r="U34">
        <f t="shared" si="27"/>
        <v>0</v>
      </c>
      <c r="V34">
        <f t="shared" si="28"/>
        <v>0</v>
      </c>
      <c r="W34">
        <f t="shared" si="29"/>
        <v>0</v>
      </c>
      <c r="X34">
        <f t="shared" si="30"/>
        <v>0</v>
      </c>
      <c r="Y34">
        <f t="shared" si="31"/>
        <v>0</v>
      </c>
      <c r="AA34">
        <v>54669328</v>
      </c>
      <c r="AB34">
        <f t="shared" si="32"/>
        <v>561</v>
      </c>
      <c r="AC34">
        <f t="shared" si="33"/>
        <v>561</v>
      </c>
      <c r="AD34">
        <f>ROUND((((ET34)-(EU34))+AE34),2)</f>
        <v>0</v>
      </c>
      <c r="AE34">
        <f>ROUND((EU34),2)</f>
        <v>0</v>
      </c>
      <c r="AF34">
        <f>ROUND((EV34),2)</f>
        <v>0</v>
      </c>
      <c r="AG34">
        <f t="shared" si="34"/>
        <v>0</v>
      </c>
      <c r="AH34">
        <f>(EW34)</f>
        <v>0</v>
      </c>
      <c r="AI34">
        <f>(EX34)</f>
        <v>0</v>
      </c>
      <c r="AJ34">
        <f t="shared" si="35"/>
        <v>0</v>
      </c>
      <c r="AK34">
        <v>561</v>
      </c>
      <c r="AL34">
        <v>561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97</v>
      </c>
      <c r="AU34">
        <v>51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6.9</v>
      </c>
      <c r="BD34" t="s">
        <v>3</v>
      </c>
      <c r="BE34" t="s">
        <v>3</v>
      </c>
      <c r="BF34" t="s">
        <v>3</v>
      </c>
      <c r="BG34" t="s">
        <v>3</v>
      </c>
      <c r="BH34">
        <v>3</v>
      </c>
      <c r="BI34">
        <v>2</v>
      </c>
      <c r="BJ34" t="s">
        <v>3</v>
      </c>
      <c r="BM34">
        <v>108001</v>
      </c>
      <c r="BN34">
        <v>0</v>
      </c>
      <c r="BO34" t="s">
        <v>3</v>
      </c>
      <c r="BP34">
        <v>0</v>
      </c>
      <c r="BQ34">
        <v>3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97</v>
      </c>
      <c r="CA34">
        <v>51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6"/>
        <v>561</v>
      </c>
      <c r="CQ34">
        <f>AC34</f>
        <v>561</v>
      </c>
      <c r="CR34">
        <f t="shared" si="37"/>
        <v>0</v>
      </c>
      <c r="CS34">
        <f t="shared" si="38"/>
        <v>0</v>
      </c>
      <c r="CT34">
        <f t="shared" si="39"/>
        <v>0</v>
      </c>
      <c r="CU34">
        <f t="shared" si="40"/>
        <v>0</v>
      </c>
      <c r="CV34">
        <f t="shared" si="41"/>
        <v>0</v>
      </c>
      <c r="CW34">
        <f t="shared" si="42"/>
        <v>0</v>
      </c>
      <c r="CX34">
        <f t="shared" si="43"/>
        <v>0</v>
      </c>
      <c r="CY34">
        <f t="shared" si="44"/>
        <v>0</v>
      </c>
      <c r="CZ34">
        <f t="shared" si="45"/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1013</v>
      </c>
      <c r="DV34" t="s">
        <v>31</v>
      </c>
      <c r="DW34" t="s">
        <v>31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53084118</v>
      </c>
      <c r="EF34">
        <v>3</v>
      </c>
      <c r="EG34" t="s">
        <v>23</v>
      </c>
      <c r="EH34">
        <v>0</v>
      </c>
      <c r="EI34" t="s">
        <v>3</v>
      </c>
      <c r="EJ34">
        <v>2</v>
      </c>
      <c r="EK34">
        <v>108001</v>
      </c>
      <c r="EL34" t="s">
        <v>47</v>
      </c>
      <c r="EM34" t="s">
        <v>48</v>
      </c>
      <c r="EO34" t="s">
        <v>3</v>
      </c>
      <c r="EQ34">
        <v>0</v>
      </c>
      <c r="ER34">
        <v>561</v>
      </c>
      <c r="ES34">
        <v>561</v>
      </c>
      <c r="ET34">
        <v>0</v>
      </c>
      <c r="EU34">
        <v>0</v>
      </c>
      <c r="EV34">
        <v>0</v>
      </c>
      <c r="EW34">
        <v>0</v>
      </c>
      <c r="EX34">
        <v>0</v>
      </c>
      <c r="EZ34">
        <v>5</v>
      </c>
      <c r="FC34">
        <v>0</v>
      </c>
      <c r="FD34">
        <v>18</v>
      </c>
      <c r="FF34">
        <v>550</v>
      </c>
      <c r="FQ34">
        <v>0</v>
      </c>
      <c r="FR34">
        <f t="shared" si="46"/>
        <v>0</v>
      </c>
      <c r="FS34">
        <v>0</v>
      </c>
      <c r="FX34">
        <v>97</v>
      </c>
      <c r="FY34">
        <v>51</v>
      </c>
      <c r="GA34" t="s">
        <v>56</v>
      </c>
      <c r="GD34">
        <v>1</v>
      </c>
      <c r="GF34">
        <v>-1810047222</v>
      </c>
      <c r="GG34">
        <v>2</v>
      </c>
      <c r="GH34">
        <v>3</v>
      </c>
      <c r="GI34">
        <v>4</v>
      </c>
      <c r="GJ34">
        <v>0</v>
      </c>
      <c r="GK34">
        <v>0</v>
      </c>
      <c r="GL34">
        <f t="shared" si="47"/>
        <v>0</v>
      </c>
      <c r="GM34">
        <f t="shared" si="48"/>
        <v>561</v>
      </c>
      <c r="GN34">
        <f t="shared" si="49"/>
        <v>0</v>
      </c>
      <c r="GO34">
        <f t="shared" si="50"/>
        <v>561</v>
      </c>
      <c r="GP34">
        <f t="shared" si="51"/>
        <v>0</v>
      </c>
      <c r="GR34">
        <v>1</v>
      </c>
      <c r="GS34">
        <v>1</v>
      </c>
      <c r="GT34">
        <v>0</v>
      </c>
      <c r="GU34" t="s">
        <v>3</v>
      </c>
      <c r="GV34">
        <f t="shared" si="52"/>
        <v>0</v>
      </c>
      <c r="GW34">
        <v>1</v>
      </c>
      <c r="GX34">
        <f t="shared" si="53"/>
        <v>0</v>
      </c>
      <c r="HA34">
        <v>0</v>
      </c>
      <c r="HB34">
        <v>0</v>
      </c>
      <c r="HC34">
        <f t="shared" si="54"/>
        <v>0</v>
      </c>
      <c r="HE34" t="s">
        <v>39</v>
      </c>
      <c r="HF34" t="s">
        <v>29</v>
      </c>
      <c r="HG34">
        <f>ROUND(AC34*I34,2)</f>
        <v>561</v>
      </c>
      <c r="HM34" t="s">
        <v>3</v>
      </c>
      <c r="HN34" t="s">
        <v>49</v>
      </c>
      <c r="HO34" t="s">
        <v>50</v>
      </c>
      <c r="HP34" t="s">
        <v>47</v>
      </c>
      <c r="HQ34" t="s">
        <v>47</v>
      </c>
      <c r="IK34">
        <v>0</v>
      </c>
    </row>
    <row r="35" spans="1:245" x14ac:dyDescent="0.25">
      <c r="A35">
        <v>17</v>
      </c>
      <c r="B35">
        <v>1</v>
      </c>
      <c r="C35">
        <f>ROW(SmtRes!A23)</f>
        <v>23</v>
      </c>
      <c r="D35">
        <f>ROW(EtalonRes!A36)</f>
        <v>36</v>
      </c>
      <c r="E35" t="s">
        <v>57</v>
      </c>
      <c r="F35" t="s">
        <v>58</v>
      </c>
      <c r="G35" t="s">
        <v>59</v>
      </c>
      <c r="H35" t="s">
        <v>31</v>
      </c>
      <c r="I35">
        <v>2</v>
      </c>
      <c r="J35">
        <v>0</v>
      </c>
      <c r="K35">
        <f>ROUND(ROUND(2/100,3),7)</f>
        <v>0.02</v>
      </c>
      <c r="O35">
        <f t="shared" si="21"/>
        <v>54201.69</v>
      </c>
      <c r="P35">
        <f t="shared" si="22"/>
        <v>1869.07</v>
      </c>
      <c r="Q35">
        <f t="shared" si="23"/>
        <v>1017.33</v>
      </c>
      <c r="R35">
        <f t="shared" si="24"/>
        <v>128.33000000000001</v>
      </c>
      <c r="S35">
        <f t="shared" si="25"/>
        <v>51315.29</v>
      </c>
      <c r="T35">
        <f t="shared" si="26"/>
        <v>0</v>
      </c>
      <c r="U35">
        <f t="shared" si="27"/>
        <v>145.91999999999999</v>
      </c>
      <c r="V35">
        <f t="shared" si="28"/>
        <v>0.28799999999999998</v>
      </c>
      <c r="W35">
        <f t="shared" si="29"/>
        <v>0</v>
      </c>
      <c r="X35">
        <f t="shared" si="30"/>
        <v>49900.31</v>
      </c>
      <c r="Y35">
        <f t="shared" si="31"/>
        <v>26236.25</v>
      </c>
      <c r="AA35">
        <v>54669328</v>
      </c>
      <c r="AB35">
        <f t="shared" si="32"/>
        <v>901.11</v>
      </c>
      <c r="AC35">
        <f t="shared" si="33"/>
        <v>135.44</v>
      </c>
      <c r="AD35">
        <f>ROUND(((((ET35*ROUND(1.2,7)))-((EU35*ROUND(1.2,7))))+AE35),2)</f>
        <v>41.9</v>
      </c>
      <c r="AE35">
        <f>ROUND(((EU35*ROUND(1.2,7))),2)</f>
        <v>1.81</v>
      </c>
      <c r="AF35">
        <f>ROUND(((EV35*ROUND(1.2,7))),2)</f>
        <v>723.77</v>
      </c>
      <c r="AG35">
        <f t="shared" si="34"/>
        <v>0</v>
      </c>
      <c r="AH35">
        <f>((EW35*ROUND(1.2,7)))</f>
        <v>72.959999999999994</v>
      </c>
      <c r="AI35">
        <f>((EX35*ROUND(1.2,7)))</f>
        <v>0.14399999999999999</v>
      </c>
      <c r="AJ35">
        <f t="shared" si="35"/>
        <v>0</v>
      </c>
      <c r="AK35">
        <v>773.5</v>
      </c>
      <c r="AL35">
        <v>135.44</v>
      </c>
      <c r="AM35">
        <v>34.92</v>
      </c>
      <c r="AN35">
        <v>1.51</v>
      </c>
      <c r="AO35">
        <v>603.14</v>
      </c>
      <c r="AP35">
        <v>0</v>
      </c>
      <c r="AQ35">
        <v>60.8</v>
      </c>
      <c r="AR35">
        <v>0.12</v>
      </c>
      <c r="AS35">
        <v>0</v>
      </c>
      <c r="AT35">
        <v>97</v>
      </c>
      <c r="AU35">
        <v>51</v>
      </c>
      <c r="AV35">
        <v>1</v>
      </c>
      <c r="AW35">
        <v>1</v>
      </c>
      <c r="AZ35">
        <v>1</v>
      </c>
      <c r="BA35">
        <v>35.450000000000003</v>
      </c>
      <c r="BB35">
        <v>12.14</v>
      </c>
      <c r="BC35">
        <v>6.9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2</v>
      </c>
      <c r="BJ35" t="s">
        <v>61</v>
      </c>
      <c r="BM35">
        <v>108001</v>
      </c>
      <c r="BN35">
        <v>0</v>
      </c>
      <c r="BO35" t="s">
        <v>3</v>
      </c>
      <c r="BP35">
        <v>0</v>
      </c>
      <c r="BQ35">
        <v>3</v>
      </c>
      <c r="BR35">
        <v>0</v>
      </c>
      <c r="BS35">
        <v>35.450000000000003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97</v>
      </c>
      <c r="CA35">
        <v>51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311</v>
      </c>
      <c r="CO35">
        <v>0</v>
      </c>
      <c r="CP35">
        <f t="shared" si="36"/>
        <v>54201.69</v>
      </c>
      <c r="CQ35">
        <f>AC35*BC35</f>
        <v>934.53600000000006</v>
      </c>
      <c r="CR35">
        <f t="shared" si="37"/>
        <v>508.666</v>
      </c>
      <c r="CS35">
        <f t="shared" si="38"/>
        <v>64.164500000000004</v>
      </c>
      <c r="CT35">
        <f t="shared" si="39"/>
        <v>25657.646500000003</v>
      </c>
      <c r="CU35">
        <f t="shared" si="40"/>
        <v>0</v>
      </c>
      <c r="CV35">
        <f t="shared" si="41"/>
        <v>72.959999999999994</v>
      </c>
      <c r="CW35">
        <f t="shared" si="42"/>
        <v>0.14399999999999999</v>
      </c>
      <c r="CX35">
        <f t="shared" si="43"/>
        <v>0</v>
      </c>
      <c r="CY35">
        <f t="shared" si="44"/>
        <v>49900.311400000006</v>
      </c>
      <c r="CZ35">
        <f t="shared" si="45"/>
        <v>26236.246200000001</v>
      </c>
      <c r="DC35" t="s">
        <v>3</v>
      </c>
      <c r="DD35" t="s">
        <v>3</v>
      </c>
      <c r="DE35" t="s">
        <v>22</v>
      </c>
      <c r="DF35" t="s">
        <v>22</v>
      </c>
      <c r="DG35" t="s">
        <v>22</v>
      </c>
      <c r="DH35" t="s">
        <v>3</v>
      </c>
      <c r="DI35" t="s">
        <v>22</v>
      </c>
      <c r="DJ35" t="s">
        <v>22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1013</v>
      </c>
      <c r="DV35" t="s">
        <v>31</v>
      </c>
      <c r="DW35" t="s">
        <v>31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53084118</v>
      </c>
      <c r="EF35">
        <v>3</v>
      </c>
      <c r="EG35" t="s">
        <v>23</v>
      </c>
      <c r="EH35">
        <v>0</v>
      </c>
      <c r="EI35" t="s">
        <v>3</v>
      </c>
      <c r="EJ35">
        <v>2</v>
      </c>
      <c r="EK35">
        <v>108001</v>
      </c>
      <c r="EL35" t="s">
        <v>47</v>
      </c>
      <c r="EM35" t="s">
        <v>48</v>
      </c>
      <c r="EO35" t="s">
        <v>33</v>
      </c>
      <c r="EQ35">
        <v>131072</v>
      </c>
      <c r="ER35">
        <v>773.5</v>
      </c>
      <c r="ES35">
        <v>135.44</v>
      </c>
      <c r="ET35">
        <v>34.92</v>
      </c>
      <c r="EU35">
        <v>1.51</v>
      </c>
      <c r="EV35">
        <v>603.14</v>
      </c>
      <c r="EW35">
        <v>60.8</v>
      </c>
      <c r="EX35">
        <v>0.12</v>
      </c>
      <c r="EY35">
        <v>0</v>
      </c>
      <c r="FQ35">
        <v>0</v>
      </c>
      <c r="FR35">
        <f t="shared" si="46"/>
        <v>0</v>
      </c>
      <c r="FS35">
        <v>0</v>
      </c>
      <c r="FX35">
        <v>97</v>
      </c>
      <c r="FY35">
        <v>51</v>
      </c>
      <c r="GA35" t="s">
        <v>3</v>
      </c>
      <c r="GD35">
        <v>1</v>
      </c>
      <c r="GF35">
        <v>-565931902</v>
      </c>
      <c r="GG35">
        <v>2</v>
      </c>
      <c r="GH35">
        <v>1</v>
      </c>
      <c r="GI35">
        <v>4</v>
      </c>
      <c r="GJ35">
        <v>0</v>
      </c>
      <c r="GK35">
        <v>0</v>
      </c>
      <c r="GL35">
        <f t="shared" si="47"/>
        <v>0</v>
      </c>
      <c r="GM35">
        <f t="shared" si="48"/>
        <v>130338.25</v>
      </c>
      <c r="GN35">
        <f t="shared" si="49"/>
        <v>0</v>
      </c>
      <c r="GO35">
        <f t="shared" si="50"/>
        <v>130338.25</v>
      </c>
      <c r="GP35">
        <f t="shared" si="51"/>
        <v>0</v>
      </c>
      <c r="GR35">
        <v>0</v>
      </c>
      <c r="GS35">
        <v>3</v>
      </c>
      <c r="GT35">
        <v>0</v>
      </c>
      <c r="GU35" t="s">
        <v>3</v>
      </c>
      <c r="GV35">
        <f t="shared" si="52"/>
        <v>0</v>
      </c>
      <c r="GW35">
        <v>1</v>
      </c>
      <c r="GX35">
        <f t="shared" si="53"/>
        <v>0</v>
      </c>
      <c r="HA35">
        <v>0</v>
      </c>
      <c r="HB35">
        <v>0</v>
      </c>
      <c r="HC35">
        <f t="shared" si="54"/>
        <v>0</v>
      </c>
      <c r="HE35" t="s">
        <v>3</v>
      </c>
      <c r="HF35" t="s">
        <v>3</v>
      </c>
      <c r="HM35" t="s">
        <v>3</v>
      </c>
      <c r="HN35" t="s">
        <v>49</v>
      </c>
      <c r="HO35" t="s">
        <v>50</v>
      </c>
      <c r="HP35" t="s">
        <v>47</v>
      </c>
      <c r="HQ35" t="s">
        <v>47</v>
      </c>
      <c r="IK35">
        <v>0</v>
      </c>
    </row>
    <row r="36" spans="1:245" x14ac:dyDescent="0.25">
      <c r="A36">
        <v>18</v>
      </c>
      <c r="B36">
        <v>1</v>
      </c>
      <c r="C36">
        <v>23</v>
      </c>
      <c r="E36" t="s">
        <v>62</v>
      </c>
      <c r="F36" t="s">
        <v>35</v>
      </c>
      <c r="G36" t="s">
        <v>63</v>
      </c>
      <c r="H36" t="s">
        <v>31</v>
      </c>
      <c r="I36">
        <v>2</v>
      </c>
      <c r="J36">
        <v>100</v>
      </c>
      <c r="K36">
        <v>100</v>
      </c>
      <c r="O36">
        <f t="shared" si="21"/>
        <v>841.5</v>
      </c>
      <c r="P36">
        <f t="shared" si="22"/>
        <v>841.5</v>
      </c>
      <c r="Q36">
        <f t="shared" si="23"/>
        <v>0</v>
      </c>
      <c r="R36">
        <f t="shared" si="24"/>
        <v>0</v>
      </c>
      <c r="S36">
        <f t="shared" si="25"/>
        <v>0</v>
      </c>
      <c r="T36">
        <f t="shared" si="26"/>
        <v>0</v>
      </c>
      <c r="U36">
        <f t="shared" si="27"/>
        <v>0</v>
      </c>
      <c r="V36">
        <f t="shared" si="28"/>
        <v>0</v>
      </c>
      <c r="W36">
        <f t="shared" si="29"/>
        <v>0</v>
      </c>
      <c r="X36">
        <f t="shared" si="30"/>
        <v>0</v>
      </c>
      <c r="Y36">
        <f t="shared" si="31"/>
        <v>0</v>
      </c>
      <c r="AA36">
        <v>54669328</v>
      </c>
      <c r="AB36">
        <f t="shared" si="32"/>
        <v>420.75</v>
      </c>
      <c r="AC36">
        <f t="shared" si="33"/>
        <v>420.75</v>
      </c>
      <c r="AD36">
        <f>ROUND((((ET36)-(EU36))+AE36),2)</f>
        <v>0</v>
      </c>
      <c r="AE36">
        <f>ROUND((EU36),2)</f>
        <v>0</v>
      </c>
      <c r="AF36">
        <f>ROUND((EV36),2)</f>
        <v>0</v>
      </c>
      <c r="AG36">
        <f t="shared" si="34"/>
        <v>0</v>
      </c>
      <c r="AH36">
        <f>(EW36)</f>
        <v>0</v>
      </c>
      <c r="AI36">
        <f>(EX36)</f>
        <v>0</v>
      </c>
      <c r="AJ36">
        <f t="shared" si="35"/>
        <v>0</v>
      </c>
      <c r="AK36">
        <v>420.75</v>
      </c>
      <c r="AL36">
        <v>420.75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97</v>
      </c>
      <c r="AU36">
        <v>51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6.9</v>
      </c>
      <c r="BD36" t="s">
        <v>3</v>
      </c>
      <c r="BE36" t="s">
        <v>3</v>
      </c>
      <c r="BF36" t="s">
        <v>3</v>
      </c>
      <c r="BG36" t="s">
        <v>3</v>
      </c>
      <c r="BH36">
        <v>3</v>
      </c>
      <c r="BI36">
        <v>2</v>
      </c>
      <c r="BJ36" t="s">
        <v>3</v>
      </c>
      <c r="BM36">
        <v>108001</v>
      </c>
      <c r="BN36">
        <v>0</v>
      </c>
      <c r="BO36" t="s">
        <v>3</v>
      </c>
      <c r="BP36">
        <v>0</v>
      </c>
      <c r="BQ36">
        <v>3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97</v>
      </c>
      <c r="CA36">
        <v>51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36"/>
        <v>841.5</v>
      </c>
      <c r="CQ36">
        <f>AC36</f>
        <v>420.75</v>
      </c>
      <c r="CR36">
        <f t="shared" si="37"/>
        <v>0</v>
      </c>
      <c r="CS36">
        <f t="shared" si="38"/>
        <v>0</v>
      </c>
      <c r="CT36">
        <f t="shared" si="39"/>
        <v>0</v>
      </c>
      <c r="CU36">
        <f t="shared" si="40"/>
        <v>0</v>
      </c>
      <c r="CV36">
        <f t="shared" si="41"/>
        <v>0</v>
      </c>
      <c r="CW36">
        <f t="shared" si="42"/>
        <v>0</v>
      </c>
      <c r="CX36">
        <f t="shared" si="43"/>
        <v>0</v>
      </c>
      <c r="CY36">
        <f t="shared" si="44"/>
        <v>0</v>
      </c>
      <c r="CZ36">
        <f t="shared" si="45"/>
        <v>0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31</v>
      </c>
      <c r="DW36" t="s">
        <v>31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53084118</v>
      </c>
      <c r="EF36">
        <v>3</v>
      </c>
      <c r="EG36" t="s">
        <v>23</v>
      </c>
      <c r="EH36">
        <v>0</v>
      </c>
      <c r="EI36" t="s">
        <v>3</v>
      </c>
      <c r="EJ36">
        <v>2</v>
      </c>
      <c r="EK36">
        <v>108001</v>
      </c>
      <c r="EL36" t="s">
        <v>47</v>
      </c>
      <c r="EM36" t="s">
        <v>48</v>
      </c>
      <c r="EO36" t="s">
        <v>3</v>
      </c>
      <c r="EQ36">
        <v>0</v>
      </c>
      <c r="ER36">
        <v>420.75</v>
      </c>
      <c r="ES36">
        <v>420.75</v>
      </c>
      <c r="ET36">
        <v>0</v>
      </c>
      <c r="EU36">
        <v>0</v>
      </c>
      <c r="EV36">
        <v>0</v>
      </c>
      <c r="EW36">
        <v>0</v>
      </c>
      <c r="EX36">
        <v>0</v>
      </c>
      <c r="EZ36">
        <v>5</v>
      </c>
      <c r="FC36">
        <v>0</v>
      </c>
      <c r="FD36">
        <v>18</v>
      </c>
      <c r="FF36">
        <v>412.5</v>
      </c>
      <c r="FQ36">
        <v>0</v>
      </c>
      <c r="FR36">
        <f t="shared" si="46"/>
        <v>0</v>
      </c>
      <c r="FS36">
        <v>0</v>
      </c>
      <c r="FX36">
        <v>97</v>
      </c>
      <c r="FY36">
        <v>51</v>
      </c>
      <c r="GA36" t="s">
        <v>64</v>
      </c>
      <c r="GD36">
        <v>1</v>
      </c>
      <c r="GF36">
        <v>1485830961</v>
      </c>
      <c r="GG36">
        <v>2</v>
      </c>
      <c r="GH36">
        <v>3</v>
      </c>
      <c r="GI36">
        <v>4</v>
      </c>
      <c r="GJ36">
        <v>0</v>
      </c>
      <c r="GK36">
        <v>0</v>
      </c>
      <c r="GL36">
        <f t="shared" si="47"/>
        <v>0</v>
      </c>
      <c r="GM36">
        <f t="shared" si="48"/>
        <v>841.5</v>
      </c>
      <c r="GN36">
        <f t="shared" si="49"/>
        <v>0</v>
      </c>
      <c r="GO36">
        <f t="shared" si="50"/>
        <v>841.5</v>
      </c>
      <c r="GP36">
        <f t="shared" si="51"/>
        <v>0</v>
      </c>
      <c r="GR36">
        <v>1</v>
      </c>
      <c r="GS36">
        <v>1</v>
      </c>
      <c r="GT36">
        <v>0</v>
      </c>
      <c r="GU36" t="s">
        <v>3</v>
      </c>
      <c r="GV36">
        <f t="shared" si="52"/>
        <v>0</v>
      </c>
      <c r="GW36">
        <v>1</v>
      </c>
      <c r="GX36">
        <f t="shared" si="53"/>
        <v>0</v>
      </c>
      <c r="HA36">
        <v>0</v>
      </c>
      <c r="HB36">
        <v>0</v>
      </c>
      <c r="HC36">
        <f t="shared" si="54"/>
        <v>0</v>
      </c>
      <c r="HE36" t="s">
        <v>39</v>
      </c>
      <c r="HF36" t="s">
        <v>29</v>
      </c>
      <c r="HG36">
        <f>ROUND(AC36*I36,2)</f>
        <v>841.5</v>
      </c>
      <c r="HM36" t="s">
        <v>3</v>
      </c>
      <c r="HN36" t="s">
        <v>49</v>
      </c>
      <c r="HO36" t="s">
        <v>50</v>
      </c>
      <c r="HP36" t="s">
        <v>47</v>
      </c>
      <c r="HQ36" t="s">
        <v>47</v>
      </c>
      <c r="IK36">
        <v>0</v>
      </c>
    </row>
    <row r="37" spans="1:245" x14ac:dyDescent="0.25">
      <c r="A37">
        <v>17</v>
      </c>
      <c r="B37">
        <v>1</v>
      </c>
      <c r="C37">
        <f>ROW(SmtRes!A32)</f>
        <v>32</v>
      </c>
      <c r="D37">
        <f>ROW(EtalonRes!A46)</f>
        <v>46</v>
      </c>
      <c r="E37" t="s">
        <v>65</v>
      </c>
      <c r="F37" t="s">
        <v>66</v>
      </c>
      <c r="G37" t="s">
        <v>328</v>
      </c>
      <c r="H37" t="s">
        <v>31</v>
      </c>
      <c r="I37">
        <v>2</v>
      </c>
      <c r="J37">
        <v>0</v>
      </c>
      <c r="K37">
        <f>ROUND(ROUND(2/100,3),7)</f>
        <v>0.02</v>
      </c>
      <c r="O37">
        <f t="shared" si="21"/>
        <v>54274.17</v>
      </c>
      <c r="P37">
        <f t="shared" si="22"/>
        <v>1768.33</v>
      </c>
      <c r="Q37">
        <f t="shared" si="23"/>
        <v>1123.19</v>
      </c>
      <c r="R37">
        <f t="shared" si="24"/>
        <v>170.87</v>
      </c>
      <c r="S37">
        <f t="shared" si="25"/>
        <v>51382.65</v>
      </c>
      <c r="T37">
        <f t="shared" si="26"/>
        <v>0</v>
      </c>
      <c r="U37">
        <f t="shared" si="27"/>
        <v>146.11199999999999</v>
      </c>
      <c r="V37">
        <f t="shared" si="28"/>
        <v>0.38400000000000001</v>
      </c>
      <c r="W37">
        <f t="shared" si="29"/>
        <v>0</v>
      </c>
      <c r="X37">
        <f t="shared" si="30"/>
        <v>50006.91</v>
      </c>
      <c r="Y37">
        <f t="shared" si="31"/>
        <v>26292.3</v>
      </c>
      <c r="AA37">
        <v>54669328</v>
      </c>
      <c r="AB37">
        <f t="shared" si="32"/>
        <v>899.12</v>
      </c>
      <c r="AC37">
        <f t="shared" si="33"/>
        <v>128.13999999999999</v>
      </c>
      <c r="AD37">
        <f>ROUND(((((ET37*ROUND(1.2,7)))-((EU37*ROUND(1.2,7))))+AE37),2)</f>
        <v>46.26</v>
      </c>
      <c r="AE37">
        <f>ROUND(((EU37*ROUND(1.2,7))),2)</f>
        <v>2.41</v>
      </c>
      <c r="AF37">
        <f>ROUND(((EV37*ROUND(1.2,7))),2)</f>
        <v>724.72</v>
      </c>
      <c r="AG37">
        <f t="shared" si="34"/>
        <v>0</v>
      </c>
      <c r="AH37">
        <f>((EW37*ROUND(1.2,7)))</f>
        <v>73.055999999999997</v>
      </c>
      <c r="AI37">
        <f>((EX37*ROUND(1.2,7)))</f>
        <v>0.192</v>
      </c>
      <c r="AJ37">
        <f t="shared" si="35"/>
        <v>0</v>
      </c>
      <c r="AK37">
        <v>770.62</v>
      </c>
      <c r="AL37">
        <v>128.13999999999999</v>
      </c>
      <c r="AM37">
        <v>38.549999999999997</v>
      </c>
      <c r="AN37">
        <v>2.0099999999999998</v>
      </c>
      <c r="AO37">
        <v>603.92999999999995</v>
      </c>
      <c r="AP37">
        <v>0</v>
      </c>
      <c r="AQ37">
        <v>60.88</v>
      </c>
      <c r="AR37">
        <v>0.16</v>
      </c>
      <c r="AS37">
        <v>0</v>
      </c>
      <c r="AT37">
        <v>97</v>
      </c>
      <c r="AU37">
        <v>51</v>
      </c>
      <c r="AV37">
        <v>1</v>
      </c>
      <c r="AW37">
        <v>1</v>
      </c>
      <c r="AZ37">
        <v>1</v>
      </c>
      <c r="BA37">
        <v>35.450000000000003</v>
      </c>
      <c r="BB37">
        <v>12.14</v>
      </c>
      <c r="BC37">
        <v>6.9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2</v>
      </c>
      <c r="BJ37" t="s">
        <v>67</v>
      </c>
      <c r="BM37">
        <v>108001</v>
      </c>
      <c r="BN37">
        <v>0</v>
      </c>
      <c r="BO37" t="s">
        <v>3</v>
      </c>
      <c r="BP37">
        <v>0</v>
      </c>
      <c r="BQ37">
        <v>3</v>
      </c>
      <c r="BR37">
        <v>0</v>
      </c>
      <c r="BS37">
        <v>35.450000000000003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97</v>
      </c>
      <c r="CA37">
        <v>51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311</v>
      </c>
      <c r="CO37">
        <v>0</v>
      </c>
      <c r="CP37">
        <f t="shared" si="36"/>
        <v>54274.17</v>
      </c>
      <c r="CQ37">
        <f>AC37*BC37</f>
        <v>884.16599999999994</v>
      </c>
      <c r="CR37">
        <f t="shared" si="37"/>
        <v>561.59640000000002</v>
      </c>
      <c r="CS37">
        <f t="shared" si="38"/>
        <v>85.434500000000014</v>
      </c>
      <c r="CT37">
        <f t="shared" si="39"/>
        <v>25691.324000000004</v>
      </c>
      <c r="CU37">
        <f t="shared" si="40"/>
        <v>0</v>
      </c>
      <c r="CV37">
        <f t="shared" si="41"/>
        <v>73.055999999999997</v>
      </c>
      <c r="CW37">
        <f t="shared" si="42"/>
        <v>0.192</v>
      </c>
      <c r="CX37">
        <f t="shared" si="43"/>
        <v>0</v>
      </c>
      <c r="CY37">
        <f t="shared" si="44"/>
        <v>50006.914400000001</v>
      </c>
      <c r="CZ37">
        <f t="shared" si="45"/>
        <v>26292.2952</v>
      </c>
      <c r="DC37" t="s">
        <v>3</v>
      </c>
      <c r="DD37" t="s">
        <v>3</v>
      </c>
      <c r="DE37" t="s">
        <v>22</v>
      </c>
      <c r="DF37" t="s">
        <v>22</v>
      </c>
      <c r="DG37" t="s">
        <v>22</v>
      </c>
      <c r="DH37" t="s">
        <v>3</v>
      </c>
      <c r="DI37" t="s">
        <v>22</v>
      </c>
      <c r="DJ37" t="s">
        <v>22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1013</v>
      </c>
      <c r="DV37" t="s">
        <v>31</v>
      </c>
      <c r="DW37" t="s">
        <v>31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53084118</v>
      </c>
      <c r="EF37">
        <v>3</v>
      </c>
      <c r="EG37" t="s">
        <v>23</v>
      </c>
      <c r="EH37">
        <v>0</v>
      </c>
      <c r="EI37" t="s">
        <v>3</v>
      </c>
      <c r="EJ37">
        <v>2</v>
      </c>
      <c r="EK37">
        <v>108001</v>
      </c>
      <c r="EL37" t="s">
        <v>47</v>
      </c>
      <c r="EM37" t="s">
        <v>48</v>
      </c>
      <c r="EO37" t="s">
        <v>33</v>
      </c>
      <c r="EQ37">
        <v>131072</v>
      </c>
      <c r="ER37">
        <v>770.62</v>
      </c>
      <c r="ES37">
        <v>128.13999999999999</v>
      </c>
      <c r="ET37">
        <v>38.549999999999997</v>
      </c>
      <c r="EU37">
        <v>2.0099999999999998</v>
      </c>
      <c r="EV37">
        <v>603.92999999999995</v>
      </c>
      <c r="EW37">
        <v>60.88</v>
      </c>
      <c r="EX37">
        <v>0.16</v>
      </c>
      <c r="EY37">
        <v>0</v>
      </c>
      <c r="FQ37">
        <v>0</v>
      </c>
      <c r="FR37">
        <f t="shared" si="46"/>
        <v>0</v>
      </c>
      <c r="FS37">
        <v>0</v>
      </c>
      <c r="FX37">
        <v>97</v>
      </c>
      <c r="FY37">
        <v>51</v>
      </c>
      <c r="GA37" t="s">
        <v>3</v>
      </c>
      <c r="GD37">
        <v>1</v>
      </c>
      <c r="GF37">
        <v>713126098</v>
      </c>
      <c r="GG37">
        <v>2</v>
      </c>
      <c r="GH37">
        <v>1</v>
      </c>
      <c r="GI37">
        <v>4</v>
      </c>
      <c r="GJ37">
        <v>0</v>
      </c>
      <c r="GK37">
        <v>0</v>
      </c>
      <c r="GL37">
        <f t="shared" si="47"/>
        <v>0</v>
      </c>
      <c r="GM37">
        <f t="shared" si="48"/>
        <v>130573.38</v>
      </c>
      <c r="GN37">
        <f t="shared" si="49"/>
        <v>0</v>
      </c>
      <c r="GO37">
        <f t="shared" si="50"/>
        <v>130573.38</v>
      </c>
      <c r="GP37">
        <f t="shared" si="51"/>
        <v>0</v>
      </c>
      <c r="GR37">
        <v>0</v>
      </c>
      <c r="GS37">
        <v>3</v>
      </c>
      <c r="GT37">
        <v>0</v>
      </c>
      <c r="GU37" t="s">
        <v>3</v>
      </c>
      <c r="GV37">
        <f t="shared" si="52"/>
        <v>0</v>
      </c>
      <c r="GW37">
        <v>1</v>
      </c>
      <c r="GX37">
        <f t="shared" si="53"/>
        <v>0</v>
      </c>
      <c r="HA37">
        <v>0</v>
      </c>
      <c r="HB37">
        <v>0</v>
      </c>
      <c r="HC37">
        <f t="shared" si="54"/>
        <v>0</v>
      </c>
      <c r="HE37" t="s">
        <v>3</v>
      </c>
      <c r="HF37" t="s">
        <v>3</v>
      </c>
      <c r="HM37" t="s">
        <v>3</v>
      </c>
      <c r="HN37" t="s">
        <v>49</v>
      </c>
      <c r="HO37" t="s">
        <v>50</v>
      </c>
      <c r="HP37" t="s">
        <v>47</v>
      </c>
      <c r="HQ37" t="s">
        <v>47</v>
      </c>
      <c r="IK37">
        <v>0</v>
      </c>
    </row>
    <row r="38" spans="1:245" x14ac:dyDescent="0.25">
      <c r="A38">
        <v>18</v>
      </c>
      <c r="B38">
        <v>1</v>
      </c>
      <c r="C38">
        <v>29</v>
      </c>
      <c r="E38" t="s">
        <v>68</v>
      </c>
      <c r="F38" t="s">
        <v>35</v>
      </c>
      <c r="G38" t="s">
        <v>69</v>
      </c>
      <c r="H38" t="s">
        <v>31</v>
      </c>
      <c r="I38">
        <v>1</v>
      </c>
      <c r="J38">
        <v>50</v>
      </c>
      <c r="K38">
        <v>50</v>
      </c>
      <c r="O38">
        <f t="shared" si="21"/>
        <v>585.79999999999995</v>
      </c>
      <c r="P38">
        <f t="shared" si="22"/>
        <v>585.79999999999995</v>
      </c>
      <c r="Q38">
        <f t="shared" si="23"/>
        <v>0</v>
      </c>
      <c r="R38">
        <f t="shared" si="24"/>
        <v>0</v>
      </c>
      <c r="S38">
        <f t="shared" si="25"/>
        <v>0</v>
      </c>
      <c r="T38">
        <f t="shared" si="26"/>
        <v>0</v>
      </c>
      <c r="U38">
        <f t="shared" si="27"/>
        <v>0</v>
      </c>
      <c r="V38">
        <f t="shared" si="28"/>
        <v>0</v>
      </c>
      <c r="W38">
        <f t="shared" si="29"/>
        <v>0</v>
      </c>
      <c r="X38">
        <f t="shared" si="30"/>
        <v>0</v>
      </c>
      <c r="Y38">
        <f t="shared" si="31"/>
        <v>0</v>
      </c>
      <c r="AA38">
        <v>54669328</v>
      </c>
      <c r="AB38">
        <f t="shared" si="32"/>
        <v>585.79999999999995</v>
      </c>
      <c r="AC38">
        <f t="shared" si="33"/>
        <v>585.79999999999995</v>
      </c>
      <c r="AD38">
        <f>ROUND((((ET38)-(EU38))+AE38),2)</f>
        <v>0</v>
      </c>
      <c r="AE38">
        <f t="shared" ref="AE38:AF41" si="55">ROUND((EU38),2)</f>
        <v>0</v>
      </c>
      <c r="AF38">
        <f t="shared" si="55"/>
        <v>0</v>
      </c>
      <c r="AG38">
        <f t="shared" si="34"/>
        <v>0</v>
      </c>
      <c r="AH38">
        <f t="shared" ref="AH38:AI41" si="56">(EW38)</f>
        <v>0</v>
      </c>
      <c r="AI38">
        <f t="shared" si="56"/>
        <v>0</v>
      </c>
      <c r="AJ38">
        <f t="shared" si="35"/>
        <v>0</v>
      </c>
      <c r="AK38">
        <v>585.7962</v>
      </c>
      <c r="AL38">
        <v>585.7962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97</v>
      </c>
      <c r="AU38">
        <v>51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6.9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2</v>
      </c>
      <c r="BJ38" t="s">
        <v>3</v>
      </c>
      <c r="BM38">
        <v>108001</v>
      </c>
      <c r="BN38">
        <v>0</v>
      </c>
      <c r="BO38" t="s">
        <v>3</v>
      </c>
      <c r="BP38">
        <v>0</v>
      </c>
      <c r="BQ38">
        <v>3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97</v>
      </c>
      <c r="CA38">
        <v>51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36"/>
        <v>585.79999999999995</v>
      </c>
      <c r="CQ38">
        <f>AC38</f>
        <v>585.79999999999995</v>
      </c>
      <c r="CR38">
        <f t="shared" si="37"/>
        <v>0</v>
      </c>
      <c r="CS38">
        <f t="shared" si="38"/>
        <v>0</v>
      </c>
      <c r="CT38">
        <f t="shared" si="39"/>
        <v>0</v>
      </c>
      <c r="CU38">
        <f t="shared" si="40"/>
        <v>0</v>
      </c>
      <c r="CV38">
        <f t="shared" si="41"/>
        <v>0</v>
      </c>
      <c r="CW38">
        <f t="shared" si="42"/>
        <v>0</v>
      </c>
      <c r="CX38">
        <f t="shared" si="43"/>
        <v>0</v>
      </c>
      <c r="CY38">
        <f t="shared" si="44"/>
        <v>0</v>
      </c>
      <c r="CZ38">
        <f t="shared" si="45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1013</v>
      </c>
      <c r="DV38" t="s">
        <v>31</v>
      </c>
      <c r="DW38" t="s">
        <v>31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53084118</v>
      </c>
      <c r="EF38">
        <v>3</v>
      </c>
      <c r="EG38" t="s">
        <v>23</v>
      </c>
      <c r="EH38">
        <v>0</v>
      </c>
      <c r="EI38" t="s">
        <v>3</v>
      </c>
      <c r="EJ38">
        <v>2</v>
      </c>
      <c r="EK38">
        <v>108001</v>
      </c>
      <c r="EL38" t="s">
        <v>47</v>
      </c>
      <c r="EM38" t="s">
        <v>48</v>
      </c>
      <c r="EO38" t="s">
        <v>3</v>
      </c>
      <c r="EQ38">
        <v>0</v>
      </c>
      <c r="ER38">
        <v>585.7962</v>
      </c>
      <c r="ES38">
        <v>585.7962</v>
      </c>
      <c r="ET38">
        <v>0</v>
      </c>
      <c r="EU38">
        <v>0</v>
      </c>
      <c r="EV38">
        <v>0</v>
      </c>
      <c r="EW38">
        <v>0</v>
      </c>
      <c r="EX38">
        <v>0</v>
      </c>
      <c r="EZ38">
        <v>5</v>
      </c>
      <c r="FC38">
        <v>0</v>
      </c>
      <c r="FD38">
        <v>18</v>
      </c>
      <c r="FF38">
        <v>574.30999999999995</v>
      </c>
      <c r="FQ38">
        <v>0</v>
      </c>
      <c r="FR38">
        <f t="shared" si="46"/>
        <v>0</v>
      </c>
      <c r="FS38">
        <v>0</v>
      </c>
      <c r="FX38">
        <v>97</v>
      </c>
      <c r="FY38">
        <v>51</v>
      </c>
      <c r="GA38" t="s">
        <v>70</v>
      </c>
      <c r="GD38">
        <v>1</v>
      </c>
      <c r="GF38">
        <v>258983554</v>
      </c>
      <c r="GG38">
        <v>2</v>
      </c>
      <c r="GH38">
        <v>3</v>
      </c>
      <c r="GI38">
        <v>4</v>
      </c>
      <c r="GJ38">
        <v>0</v>
      </c>
      <c r="GK38">
        <v>0</v>
      </c>
      <c r="GL38">
        <f t="shared" si="47"/>
        <v>0</v>
      </c>
      <c r="GM38">
        <f t="shared" si="48"/>
        <v>585.79999999999995</v>
      </c>
      <c r="GN38">
        <f t="shared" si="49"/>
        <v>0</v>
      </c>
      <c r="GO38">
        <f t="shared" si="50"/>
        <v>585.79999999999995</v>
      </c>
      <c r="GP38">
        <f t="shared" si="51"/>
        <v>0</v>
      </c>
      <c r="GR38">
        <v>1</v>
      </c>
      <c r="GS38">
        <v>1</v>
      </c>
      <c r="GT38">
        <v>0</v>
      </c>
      <c r="GU38" t="s">
        <v>3</v>
      </c>
      <c r="GV38">
        <f t="shared" si="52"/>
        <v>0</v>
      </c>
      <c r="GW38">
        <v>1</v>
      </c>
      <c r="GX38">
        <f t="shared" si="53"/>
        <v>0</v>
      </c>
      <c r="HA38">
        <v>0</v>
      </c>
      <c r="HB38">
        <v>0</v>
      </c>
      <c r="HC38">
        <f t="shared" si="54"/>
        <v>0</v>
      </c>
      <c r="HE38" t="s">
        <v>39</v>
      </c>
      <c r="HF38" t="s">
        <v>29</v>
      </c>
      <c r="HG38">
        <f>ROUND(AC38*I38,2)</f>
        <v>585.79999999999995</v>
      </c>
      <c r="HM38" t="s">
        <v>3</v>
      </c>
      <c r="HN38" t="s">
        <v>49</v>
      </c>
      <c r="HO38" t="s">
        <v>50</v>
      </c>
      <c r="HP38" t="s">
        <v>47</v>
      </c>
      <c r="HQ38" t="s">
        <v>47</v>
      </c>
      <c r="IK38">
        <v>0</v>
      </c>
    </row>
    <row r="39" spans="1:245" x14ac:dyDescent="0.25">
      <c r="A39">
        <v>18</v>
      </c>
      <c r="B39">
        <v>1</v>
      </c>
      <c r="C39">
        <v>30</v>
      </c>
      <c r="E39" t="s">
        <v>71</v>
      </c>
      <c r="F39" t="s">
        <v>35</v>
      </c>
      <c r="G39" t="s">
        <v>72</v>
      </c>
      <c r="H39" t="s">
        <v>31</v>
      </c>
      <c r="I39">
        <v>1</v>
      </c>
      <c r="J39">
        <v>50</v>
      </c>
      <c r="K39">
        <v>50</v>
      </c>
      <c r="O39">
        <f t="shared" si="21"/>
        <v>1513</v>
      </c>
      <c r="P39">
        <f t="shared" si="22"/>
        <v>1513</v>
      </c>
      <c r="Q39">
        <f t="shared" si="23"/>
        <v>0</v>
      </c>
      <c r="R39">
        <f t="shared" si="24"/>
        <v>0</v>
      </c>
      <c r="S39">
        <f t="shared" si="25"/>
        <v>0</v>
      </c>
      <c r="T39">
        <f t="shared" si="26"/>
        <v>0</v>
      </c>
      <c r="U39">
        <f t="shared" si="27"/>
        <v>0</v>
      </c>
      <c r="V39">
        <f t="shared" si="28"/>
        <v>0</v>
      </c>
      <c r="W39">
        <f t="shared" si="29"/>
        <v>0</v>
      </c>
      <c r="X39">
        <f t="shared" si="30"/>
        <v>0</v>
      </c>
      <c r="Y39">
        <f t="shared" si="31"/>
        <v>0</v>
      </c>
      <c r="AA39">
        <v>54669328</v>
      </c>
      <c r="AB39">
        <f t="shared" si="32"/>
        <v>1513</v>
      </c>
      <c r="AC39">
        <f t="shared" si="33"/>
        <v>1513</v>
      </c>
      <c r="AD39">
        <f>ROUND((((ET39)-(EU39))+AE39),2)</f>
        <v>0</v>
      </c>
      <c r="AE39">
        <f t="shared" si="55"/>
        <v>0</v>
      </c>
      <c r="AF39">
        <f t="shared" si="55"/>
        <v>0</v>
      </c>
      <c r="AG39">
        <f t="shared" si="34"/>
        <v>0</v>
      </c>
      <c r="AH39">
        <f t="shared" si="56"/>
        <v>0</v>
      </c>
      <c r="AI39">
        <f t="shared" si="56"/>
        <v>0</v>
      </c>
      <c r="AJ39">
        <f t="shared" si="35"/>
        <v>0</v>
      </c>
      <c r="AK39">
        <v>1512.9965999999999</v>
      </c>
      <c r="AL39">
        <v>1512.9965999999999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97</v>
      </c>
      <c r="AU39">
        <v>51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6.9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2</v>
      </c>
      <c r="BJ39" t="s">
        <v>3</v>
      </c>
      <c r="BM39">
        <v>108001</v>
      </c>
      <c r="BN39">
        <v>0</v>
      </c>
      <c r="BO39" t="s">
        <v>3</v>
      </c>
      <c r="BP39">
        <v>0</v>
      </c>
      <c r="BQ39">
        <v>3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97</v>
      </c>
      <c r="CA39">
        <v>51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36"/>
        <v>1513</v>
      </c>
      <c r="CQ39">
        <f>AC39</f>
        <v>1513</v>
      </c>
      <c r="CR39">
        <f t="shared" si="37"/>
        <v>0</v>
      </c>
      <c r="CS39">
        <f t="shared" si="38"/>
        <v>0</v>
      </c>
      <c r="CT39">
        <f t="shared" si="39"/>
        <v>0</v>
      </c>
      <c r="CU39">
        <f t="shared" si="40"/>
        <v>0</v>
      </c>
      <c r="CV39">
        <f t="shared" si="41"/>
        <v>0</v>
      </c>
      <c r="CW39">
        <f t="shared" si="42"/>
        <v>0</v>
      </c>
      <c r="CX39">
        <f t="shared" si="43"/>
        <v>0</v>
      </c>
      <c r="CY39">
        <f t="shared" si="44"/>
        <v>0</v>
      </c>
      <c r="CZ39">
        <f t="shared" si="45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1013</v>
      </c>
      <c r="DV39" t="s">
        <v>31</v>
      </c>
      <c r="DW39" t="s">
        <v>31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53084118</v>
      </c>
      <c r="EF39">
        <v>3</v>
      </c>
      <c r="EG39" t="s">
        <v>23</v>
      </c>
      <c r="EH39">
        <v>0</v>
      </c>
      <c r="EI39" t="s">
        <v>3</v>
      </c>
      <c r="EJ39">
        <v>2</v>
      </c>
      <c r="EK39">
        <v>108001</v>
      </c>
      <c r="EL39" t="s">
        <v>47</v>
      </c>
      <c r="EM39" t="s">
        <v>48</v>
      </c>
      <c r="EO39" t="s">
        <v>3</v>
      </c>
      <c r="EQ39">
        <v>0</v>
      </c>
      <c r="ER39">
        <v>1512.9965999999999</v>
      </c>
      <c r="ES39">
        <v>1512.9965999999999</v>
      </c>
      <c r="ET39">
        <v>0</v>
      </c>
      <c r="EU39">
        <v>0</v>
      </c>
      <c r="EV39">
        <v>0</v>
      </c>
      <c r="EW39">
        <v>0</v>
      </c>
      <c r="EX39">
        <v>0</v>
      </c>
      <c r="EZ39">
        <v>5</v>
      </c>
      <c r="FC39">
        <v>0</v>
      </c>
      <c r="FD39">
        <v>18</v>
      </c>
      <c r="FF39">
        <v>1483.33</v>
      </c>
      <c r="FQ39">
        <v>0</v>
      </c>
      <c r="FR39">
        <f t="shared" si="46"/>
        <v>0</v>
      </c>
      <c r="FS39">
        <v>0</v>
      </c>
      <c r="FX39">
        <v>97</v>
      </c>
      <c r="FY39">
        <v>51</v>
      </c>
      <c r="GA39" t="s">
        <v>73</v>
      </c>
      <c r="GD39">
        <v>1</v>
      </c>
      <c r="GF39">
        <v>-1050320913</v>
      </c>
      <c r="GG39">
        <v>2</v>
      </c>
      <c r="GH39">
        <v>3</v>
      </c>
      <c r="GI39">
        <v>4</v>
      </c>
      <c r="GJ39">
        <v>0</v>
      </c>
      <c r="GK39">
        <v>0</v>
      </c>
      <c r="GL39">
        <f t="shared" si="47"/>
        <v>0</v>
      </c>
      <c r="GM39">
        <f t="shared" si="48"/>
        <v>1513</v>
      </c>
      <c r="GN39">
        <f t="shared" si="49"/>
        <v>0</v>
      </c>
      <c r="GO39">
        <f t="shared" si="50"/>
        <v>1513</v>
      </c>
      <c r="GP39">
        <f t="shared" si="51"/>
        <v>0</v>
      </c>
      <c r="GR39">
        <v>1</v>
      </c>
      <c r="GS39">
        <v>1</v>
      </c>
      <c r="GT39">
        <v>0</v>
      </c>
      <c r="GU39" t="s">
        <v>3</v>
      </c>
      <c r="GV39">
        <f t="shared" si="52"/>
        <v>0</v>
      </c>
      <c r="GW39">
        <v>1</v>
      </c>
      <c r="GX39">
        <f t="shared" si="53"/>
        <v>0</v>
      </c>
      <c r="HA39">
        <v>0</v>
      </c>
      <c r="HB39">
        <v>0</v>
      </c>
      <c r="HC39">
        <f t="shared" si="54"/>
        <v>0</v>
      </c>
      <c r="HE39" t="s">
        <v>39</v>
      </c>
      <c r="HF39" t="s">
        <v>29</v>
      </c>
      <c r="HG39">
        <f>ROUND(AC39*I39,2)</f>
        <v>1513</v>
      </c>
      <c r="HM39" t="s">
        <v>3</v>
      </c>
      <c r="HN39" t="s">
        <v>49</v>
      </c>
      <c r="HO39" t="s">
        <v>50</v>
      </c>
      <c r="HP39" t="s">
        <v>47</v>
      </c>
      <c r="HQ39" t="s">
        <v>47</v>
      </c>
      <c r="IK39">
        <v>0</v>
      </c>
    </row>
    <row r="40" spans="1:245" x14ac:dyDescent="0.25">
      <c r="A40">
        <v>18</v>
      </c>
      <c r="B40">
        <v>1</v>
      </c>
      <c r="C40">
        <v>31</v>
      </c>
      <c r="E40" t="s">
        <v>74</v>
      </c>
      <c r="F40" t="s">
        <v>35</v>
      </c>
      <c r="G40" t="s">
        <v>75</v>
      </c>
      <c r="H40" t="s">
        <v>31</v>
      </c>
      <c r="I40">
        <v>1</v>
      </c>
      <c r="J40">
        <v>50</v>
      </c>
      <c r="K40">
        <v>50</v>
      </c>
      <c r="O40">
        <f t="shared" si="21"/>
        <v>189.83</v>
      </c>
      <c r="P40">
        <f t="shared" si="22"/>
        <v>189.83</v>
      </c>
      <c r="Q40">
        <f t="shared" si="23"/>
        <v>0</v>
      </c>
      <c r="R40">
        <f t="shared" si="24"/>
        <v>0</v>
      </c>
      <c r="S40">
        <f t="shared" si="25"/>
        <v>0</v>
      </c>
      <c r="T40">
        <f t="shared" si="26"/>
        <v>0</v>
      </c>
      <c r="U40">
        <f t="shared" si="27"/>
        <v>0</v>
      </c>
      <c r="V40">
        <f t="shared" si="28"/>
        <v>0</v>
      </c>
      <c r="W40">
        <f t="shared" si="29"/>
        <v>0</v>
      </c>
      <c r="X40">
        <f t="shared" si="30"/>
        <v>0</v>
      </c>
      <c r="Y40">
        <f t="shared" si="31"/>
        <v>0</v>
      </c>
      <c r="AA40">
        <v>54669328</v>
      </c>
      <c r="AB40">
        <f t="shared" si="32"/>
        <v>189.83</v>
      </c>
      <c r="AC40">
        <f t="shared" si="33"/>
        <v>189.83</v>
      </c>
      <c r="AD40">
        <f>ROUND((((ET40)-(EU40))+AE40),2)</f>
        <v>0</v>
      </c>
      <c r="AE40">
        <f t="shared" si="55"/>
        <v>0</v>
      </c>
      <c r="AF40">
        <f t="shared" si="55"/>
        <v>0</v>
      </c>
      <c r="AG40">
        <f t="shared" si="34"/>
        <v>0</v>
      </c>
      <c r="AH40">
        <f t="shared" si="56"/>
        <v>0</v>
      </c>
      <c r="AI40">
        <f t="shared" si="56"/>
        <v>0</v>
      </c>
      <c r="AJ40">
        <f t="shared" si="35"/>
        <v>0</v>
      </c>
      <c r="AK40">
        <v>189.8322</v>
      </c>
      <c r="AL40">
        <v>189.8322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97</v>
      </c>
      <c r="AU40">
        <v>51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6.9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2</v>
      </c>
      <c r="BJ40" t="s">
        <v>3</v>
      </c>
      <c r="BM40">
        <v>108001</v>
      </c>
      <c r="BN40">
        <v>0</v>
      </c>
      <c r="BO40" t="s">
        <v>3</v>
      </c>
      <c r="BP40">
        <v>0</v>
      </c>
      <c r="BQ40">
        <v>3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97</v>
      </c>
      <c r="CA40">
        <v>51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36"/>
        <v>189.83</v>
      </c>
      <c r="CQ40">
        <f>AC40</f>
        <v>189.83</v>
      </c>
      <c r="CR40">
        <f t="shared" si="37"/>
        <v>0</v>
      </c>
      <c r="CS40">
        <f t="shared" si="38"/>
        <v>0</v>
      </c>
      <c r="CT40">
        <f t="shared" si="39"/>
        <v>0</v>
      </c>
      <c r="CU40">
        <f t="shared" si="40"/>
        <v>0</v>
      </c>
      <c r="CV40">
        <f t="shared" si="41"/>
        <v>0</v>
      </c>
      <c r="CW40">
        <f t="shared" si="42"/>
        <v>0</v>
      </c>
      <c r="CX40">
        <f t="shared" si="43"/>
        <v>0</v>
      </c>
      <c r="CY40">
        <f t="shared" si="44"/>
        <v>0</v>
      </c>
      <c r="CZ40">
        <f t="shared" si="45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1013</v>
      </c>
      <c r="DV40" t="s">
        <v>31</v>
      </c>
      <c r="DW40" t="s">
        <v>31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53084118</v>
      </c>
      <c r="EF40">
        <v>3</v>
      </c>
      <c r="EG40" t="s">
        <v>23</v>
      </c>
      <c r="EH40">
        <v>0</v>
      </c>
      <c r="EI40" t="s">
        <v>3</v>
      </c>
      <c r="EJ40">
        <v>2</v>
      </c>
      <c r="EK40">
        <v>108001</v>
      </c>
      <c r="EL40" t="s">
        <v>47</v>
      </c>
      <c r="EM40" t="s">
        <v>48</v>
      </c>
      <c r="EO40" t="s">
        <v>3</v>
      </c>
      <c r="EQ40">
        <v>0</v>
      </c>
      <c r="ER40">
        <v>189.8322</v>
      </c>
      <c r="ES40">
        <v>189.8322</v>
      </c>
      <c r="ET40">
        <v>0</v>
      </c>
      <c r="EU40">
        <v>0</v>
      </c>
      <c r="EV40">
        <v>0</v>
      </c>
      <c r="EW40">
        <v>0</v>
      </c>
      <c r="EX40">
        <v>0</v>
      </c>
      <c r="EZ40">
        <v>5</v>
      </c>
      <c r="FC40">
        <v>0</v>
      </c>
      <c r="FD40">
        <v>18</v>
      </c>
      <c r="FF40">
        <v>186.11</v>
      </c>
      <c r="FQ40">
        <v>0</v>
      </c>
      <c r="FR40">
        <f t="shared" si="46"/>
        <v>0</v>
      </c>
      <c r="FS40">
        <v>0</v>
      </c>
      <c r="FX40">
        <v>97</v>
      </c>
      <c r="FY40">
        <v>51</v>
      </c>
      <c r="GA40" t="s">
        <v>76</v>
      </c>
      <c r="GD40">
        <v>1</v>
      </c>
      <c r="GF40">
        <v>199715889</v>
      </c>
      <c r="GG40">
        <v>2</v>
      </c>
      <c r="GH40">
        <v>3</v>
      </c>
      <c r="GI40">
        <v>4</v>
      </c>
      <c r="GJ40">
        <v>0</v>
      </c>
      <c r="GK40">
        <v>0</v>
      </c>
      <c r="GL40">
        <f t="shared" si="47"/>
        <v>0</v>
      </c>
      <c r="GM40">
        <f t="shared" si="48"/>
        <v>189.83</v>
      </c>
      <c r="GN40">
        <f t="shared" si="49"/>
        <v>0</v>
      </c>
      <c r="GO40">
        <f t="shared" si="50"/>
        <v>189.83</v>
      </c>
      <c r="GP40">
        <f t="shared" si="51"/>
        <v>0</v>
      </c>
      <c r="GR40">
        <v>1</v>
      </c>
      <c r="GS40">
        <v>1</v>
      </c>
      <c r="GT40">
        <v>0</v>
      </c>
      <c r="GU40" t="s">
        <v>3</v>
      </c>
      <c r="GV40">
        <f t="shared" si="52"/>
        <v>0</v>
      </c>
      <c r="GW40">
        <v>1</v>
      </c>
      <c r="GX40">
        <f t="shared" si="53"/>
        <v>0</v>
      </c>
      <c r="HA40">
        <v>0</v>
      </c>
      <c r="HB40">
        <v>0</v>
      </c>
      <c r="HC40">
        <f t="shared" si="54"/>
        <v>0</v>
      </c>
      <c r="HE40" t="s">
        <v>39</v>
      </c>
      <c r="HF40" t="s">
        <v>29</v>
      </c>
      <c r="HG40">
        <f>ROUND(AC40*I40,2)</f>
        <v>189.83</v>
      </c>
      <c r="HM40" t="s">
        <v>3</v>
      </c>
      <c r="HN40" t="s">
        <v>49</v>
      </c>
      <c r="HO40" t="s">
        <v>50</v>
      </c>
      <c r="HP40" t="s">
        <v>47</v>
      </c>
      <c r="HQ40" t="s">
        <v>47</v>
      </c>
      <c r="IK40">
        <v>0</v>
      </c>
    </row>
    <row r="41" spans="1:245" x14ac:dyDescent="0.25">
      <c r="A41">
        <v>18</v>
      </c>
      <c r="B41">
        <v>1</v>
      </c>
      <c r="C41">
        <v>32</v>
      </c>
      <c r="E41" t="s">
        <v>77</v>
      </c>
      <c r="F41" t="s">
        <v>35</v>
      </c>
      <c r="G41" t="s">
        <v>78</v>
      </c>
      <c r="H41" t="s">
        <v>31</v>
      </c>
      <c r="I41">
        <v>1</v>
      </c>
      <c r="J41">
        <v>50</v>
      </c>
      <c r="K41">
        <v>50</v>
      </c>
      <c r="O41">
        <f t="shared" si="21"/>
        <v>40.799999999999997</v>
      </c>
      <c r="P41">
        <f t="shared" si="22"/>
        <v>40.799999999999997</v>
      </c>
      <c r="Q41">
        <f t="shared" si="23"/>
        <v>0</v>
      </c>
      <c r="R41">
        <f t="shared" si="24"/>
        <v>0</v>
      </c>
      <c r="S41">
        <f t="shared" si="25"/>
        <v>0</v>
      </c>
      <c r="T41">
        <f t="shared" si="26"/>
        <v>0</v>
      </c>
      <c r="U41">
        <f t="shared" si="27"/>
        <v>0</v>
      </c>
      <c r="V41">
        <f t="shared" si="28"/>
        <v>0</v>
      </c>
      <c r="W41">
        <f t="shared" si="29"/>
        <v>0</v>
      </c>
      <c r="X41">
        <f t="shared" si="30"/>
        <v>0</v>
      </c>
      <c r="Y41">
        <f t="shared" si="31"/>
        <v>0</v>
      </c>
      <c r="AA41">
        <v>54669328</v>
      </c>
      <c r="AB41">
        <f t="shared" si="32"/>
        <v>40.799999999999997</v>
      </c>
      <c r="AC41">
        <f t="shared" si="33"/>
        <v>40.799999999999997</v>
      </c>
      <c r="AD41">
        <f>ROUND((((ET41)-(EU41))+AE41),2)</f>
        <v>0</v>
      </c>
      <c r="AE41">
        <f t="shared" si="55"/>
        <v>0</v>
      </c>
      <c r="AF41">
        <f t="shared" si="55"/>
        <v>0</v>
      </c>
      <c r="AG41">
        <f t="shared" si="34"/>
        <v>0</v>
      </c>
      <c r="AH41">
        <f t="shared" si="56"/>
        <v>0</v>
      </c>
      <c r="AI41">
        <f t="shared" si="56"/>
        <v>0</v>
      </c>
      <c r="AJ41">
        <f t="shared" si="35"/>
        <v>0</v>
      </c>
      <c r="AK41">
        <v>40.799999999999997</v>
      </c>
      <c r="AL41">
        <v>40.799999999999997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97</v>
      </c>
      <c r="AU41">
        <v>51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6.9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2</v>
      </c>
      <c r="BJ41" t="s">
        <v>3</v>
      </c>
      <c r="BM41">
        <v>108001</v>
      </c>
      <c r="BN41">
        <v>0</v>
      </c>
      <c r="BO41" t="s">
        <v>3</v>
      </c>
      <c r="BP41">
        <v>0</v>
      </c>
      <c r="BQ41">
        <v>3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97</v>
      </c>
      <c r="CA41">
        <v>51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36"/>
        <v>40.799999999999997</v>
      </c>
      <c r="CQ41">
        <f>AC41</f>
        <v>40.799999999999997</v>
      </c>
      <c r="CR41">
        <f t="shared" si="37"/>
        <v>0</v>
      </c>
      <c r="CS41">
        <f t="shared" si="38"/>
        <v>0</v>
      </c>
      <c r="CT41">
        <f t="shared" si="39"/>
        <v>0</v>
      </c>
      <c r="CU41">
        <f t="shared" si="40"/>
        <v>0</v>
      </c>
      <c r="CV41">
        <f t="shared" si="41"/>
        <v>0</v>
      </c>
      <c r="CW41">
        <f t="shared" si="42"/>
        <v>0</v>
      </c>
      <c r="CX41">
        <f t="shared" si="43"/>
        <v>0</v>
      </c>
      <c r="CY41">
        <f t="shared" si="44"/>
        <v>0</v>
      </c>
      <c r="CZ41">
        <f t="shared" si="45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1013</v>
      </c>
      <c r="DV41" t="s">
        <v>31</v>
      </c>
      <c r="DW41" t="s">
        <v>31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53084118</v>
      </c>
      <c r="EF41">
        <v>3</v>
      </c>
      <c r="EG41" t="s">
        <v>23</v>
      </c>
      <c r="EH41">
        <v>0</v>
      </c>
      <c r="EI41" t="s">
        <v>3</v>
      </c>
      <c r="EJ41">
        <v>2</v>
      </c>
      <c r="EK41">
        <v>108001</v>
      </c>
      <c r="EL41" t="s">
        <v>47</v>
      </c>
      <c r="EM41" t="s">
        <v>48</v>
      </c>
      <c r="EO41" t="s">
        <v>3</v>
      </c>
      <c r="EQ41">
        <v>0</v>
      </c>
      <c r="ER41">
        <v>40.799999999999997</v>
      </c>
      <c r="ES41">
        <v>40.799999999999997</v>
      </c>
      <c r="ET41">
        <v>0</v>
      </c>
      <c r="EU41">
        <v>0</v>
      </c>
      <c r="EV41">
        <v>0</v>
      </c>
      <c r="EW41">
        <v>0</v>
      </c>
      <c r="EX41">
        <v>0</v>
      </c>
      <c r="EZ41">
        <v>5</v>
      </c>
      <c r="FC41">
        <v>0</v>
      </c>
      <c r="FD41">
        <v>18</v>
      </c>
      <c r="FF41">
        <v>40</v>
      </c>
      <c r="FQ41">
        <v>0</v>
      </c>
      <c r="FR41">
        <f t="shared" si="46"/>
        <v>0</v>
      </c>
      <c r="FS41">
        <v>0</v>
      </c>
      <c r="FX41">
        <v>97</v>
      </c>
      <c r="FY41">
        <v>51</v>
      </c>
      <c r="GA41" t="s">
        <v>79</v>
      </c>
      <c r="GD41">
        <v>1</v>
      </c>
      <c r="GF41">
        <v>567617097</v>
      </c>
      <c r="GG41">
        <v>2</v>
      </c>
      <c r="GH41">
        <v>3</v>
      </c>
      <c r="GI41">
        <v>4</v>
      </c>
      <c r="GJ41">
        <v>0</v>
      </c>
      <c r="GK41">
        <v>0</v>
      </c>
      <c r="GL41">
        <f t="shared" si="47"/>
        <v>0</v>
      </c>
      <c r="GM41">
        <f t="shared" si="48"/>
        <v>40.799999999999997</v>
      </c>
      <c r="GN41">
        <f t="shared" si="49"/>
        <v>0</v>
      </c>
      <c r="GO41">
        <f t="shared" si="50"/>
        <v>40.799999999999997</v>
      </c>
      <c r="GP41">
        <f t="shared" si="51"/>
        <v>0</v>
      </c>
      <c r="GR41">
        <v>1</v>
      </c>
      <c r="GS41">
        <v>1</v>
      </c>
      <c r="GT41">
        <v>0</v>
      </c>
      <c r="GU41" t="s">
        <v>3</v>
      </c>
      <c r="GV41">
        <f t="shared" si="52"/>
        <v>0</v>
      </c>
      <c r="GW41">
        <v>1</v>
      </c>
      <c r="GX41">
        <f t="shared" si="53"/>
        <v>0</v>
      </c>
      <c r="HA41">
        <v>0</v>
      </c>
      <c r="HB41">
        <v>0</v>
      </c>
      <c r="HC41">
        <f t="shared" si="54"/>
        <v>0</v>
      </c>
      <c r="HE41" t="s">
        <v>39</v>
      </c>
      <c r="HF41" t="s">
        <v>29</v>
      </c>
      <c r="HG41">
        <f>ROUND(AC41*I41,2)</f>
        <v>40.799999999999997</v>
      </c>
      <c r="HM41" t="s">
        <v>3</v>
      </c>
      <c r="HN41" t="s">
        <v>49</v>
      </c>
      <c r="HO41" t="s">
        <v>50</v>
      </c>
      <c r="HP41" t="s">
        <v>47</v>
      </c>
      <c r="HQ41" t="s">
        <v>47</v>
      </c>
      <c r="IK41">
        <v>0</v>
      </c>
    </row>
    <row r="42" spans="1:245" x14ac:dyDescent="0.25">
      <c r="A42">
        <v>17</v>
      </c>
      <c r="B42">
        <v>1</v>
      </c>
      <c r="C42">
        <f>ROW(SmtRes!A34)</f>
        <v>34</v>
      </c>
      <c r="D42">
        <f>ROW(EtalonRes!A49)</f>
        <v>49</v>
      </c>
      <c r="E42" t="s">
        <v>80</v>
      </c>
      <c r="F42" t="s">
        <v>81</v>
      </c>
      <c r="G42" t="s">
        <v>82</v>
      </c>
      <c r="H42" t="s">
        <v>31</v>
      </c>
      <c r="I42">
        <f>ROUND(ROUND(12,3),7)</f>
        <v>12</v>
      </c>
      <c r="J42">
        <v>0</v>
      </c>
      <c r="K42">
        <f>ROUND(ROUND(12,3),7)</f>
        <v>12</v>
      </c>
      <c r="O42">
        <f t="shared" si="21"/>
        <v>242385.8</v>
      </c>
      <c r="P42">
        <f t="shared" si="22"/>
        <v>784.12</v>
      </c>
      <c r="Q42">
        <f t="shared" si="23"/>
        <v>0</v>
      </c>
      <c r="R42">
        <f t="shared" si="24"/>
        <v>0</v>
      </c>
      <c r="S42">
        <f t="shared" si="25"/>
        <v>241601.68</v>
      </c>
      <c r="T42">
        <f t="shared" si="26"/>
        <v>0</v>
      </c>
      <c r="U42">
        <f t="shared" si="27"/>
        <v>0</v>
      </c>
      <c r="V42">
        <f t="shared" si="28"/>
        <v>0</v>
      </c>
      <c r="W42">
        <f t="shared" si="29"/>
        <v>0</v>
      </c>
      <c r="X42">
        <f t="shared" si="30"/>
        <v>217441.51</v>
      </c>
      <c r="Y42">
        <f t="shared" si="31"/>
        <v>111136.77</v>
      </c>
      <c r="AA42">
        <v>54669328</v>
      </c>
      <c r="AB42">
        <f t="shared" si="32"/>
        <v>577.41</v>
      </c>
      <c r="AC42">
        <f t="shared" si="33"/>
        <v>9.4700000000000006</v>
      </c>
      <c r="AD42">
        <f>ROUND(((((ET42*ROUND(1.2,7)))-((EU42*ROUND(1.2,7))))+AE42),2)</f>
        <v>0</v>
      </c>
      <c r="AE42">
        <f>ROUND(((EU42*ROUND(1.2,7))),2)</f>
        <v>0</v>
      </c>
      <c r="AF42">
        <f>ROUND(((EV42*ROUND(1.2,7))),2)</f>
        <v>567.94000000000005</v>
      </c>
      <c r="AG42">
        <f t="shared" si="34"/>
        <v>0</v>
      </c>
      <c r="AH42">
        <f>((EW42*ROUND(1.2,7)))</f>
        <v>0</v>
      </c>
      <c r="AI42">
        <f>((EX42*ROUND(1.2,7)))</f>
        <v>0</v>
      </c>
      <c r="AJ42">
        <f t="shared" si="35"/>
        <v>0</v>
      </c>
      <c r="AK42">
        <v>482.75</v>
      </c>
      <c r="AL42">
        <v>9.4700000000000006</v>
      </c>
      <c r="AM42">
        <v>0</v>
      </c>
      <c r="AN42">
        <v>0</v>
      </c>
      <c r="AO42">
        <v>473.28</v>
      </c>
      <c r="AP42">
        <v>0</v>
      </c>
      <c r="AQ42">
        <v>0</v>
      </c>
      <c r="AR42">
        <v>0</v>
      </c>
      <c r="AS42">
        <v>0</v>
      </c>
      <c r="AT42">
        <v>90</v>
      </c>
      <c r="AU42">
        <v>46</v>
      </c>
      <c r="AV42">
        <v>1</v>
      </c>
      <c r="AW42">
        <v>1</v>
      </c>
      <c r="AZ42">
        <v>1</v>
      </c>
      <c r="BA42">
        <v>35.450000000000003</v>
      </c>
      <c r="BB42">
        <v>12.14</v>
      </c>
      <c r="BC42">
        <v>6.9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2</v>
      </c>
      <c r="BJ42" t="s">
        <v>83</v>
      </c>
      <c r="BM42">
        <v>110008</v>
      </c>
      <c r="BN42">
        <v>0</v>
      </c>
      <c r="BO42" t="s">
        <v>3</v>
      </c>
      <c r="BP42">
        <v>0</v>
      </c>
      <c r="BQ42">
        <v>3</v>
      </c>
      <c r="BR42">
        <v>0</v>
      </c>
      <c r="BS42">
        <v>35.450000000000003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90</v>
      </c>
      <c r="CA42">
        <v>46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311</v>
      </c>
      <c r="CO42">
        <v>0</v>
      </c>
      <c r="CP42">
        <f t="shared" si="36"/>
        <v>242385.8</v>
      </c>
      <c r="CQ42">
        <f>AC42*BC42</f>
        <v>65.343000000000004</v>
      </c>
      <c r="CR42">
        <f t="shared" si="37"/>
        <v>0</v>
      </c>
      <c r="CS42">
        <f t="shared" si="38"/>
        <v>0</v>
      </c>
      <c r="CT42">
        <f t="shared" si="39"/>
        <v>20133.473000000002</v>
      </c>
      <c r="CU42">
        <f t="shared" si="40"/>
        <v>0</v>
      </c>
      <c r="CV42">
        <f t="shared" si="41"/>
        <v>0</v>
      </c>
      <c r="CW42">
        <f t="shared" si="42"/>
        <v>0</v>
      </c>
      <c r="CX42">
        <f t="shared" si="43"/>
        <v>0</v>
      </c>
      <c r="CY42">
        <f t="shared" si="44"/>
        <v>217441.51199999999</v>
      </c>
      <c r="CZ42">
        <f t="shared" si="45"/>
        <v>111136.77279999999</v>
      </c>
      <c r="DC42" t="s">
        <v>3</v>
      </c>
      <c r="DD42" t="s">
        <v>3</v>
      </c>
      <c r="DE42" t="s">
        <v>22</v>
      </c>
      <c r="DF42" t="s">
        <v>22</v>
      </c>
      <c r="DG42" t="s">
        <v>22</v>
      </c>
      <c r="DH42" t="s">
        <v>3</v>
      </c>
      <c r="DI42" t="s">
        <v>22</v>
      </c>
      <c r="DJ42" t="s">
        <v>22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1013</v>
      </c>
      <c r="DV42" t="s">
        <v>31</v>
      </c>
      <c r="DW42" t="s">
        <v>31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53084128</v>
      </c>
      <c r="EF42">
        <v>3</v>
      </c>
      <c r="EG42" t="s">
        <v>23</v>
      </c>
      <c r="EH42">
        <v>0</v>
      </c>
      <c r="EI42" t="s">
        <v>3</v>
      </c>
      <c r="EJ42">
        <v>2</v>
      </c>
      <c r="EK42">
        <v>110008</v>
      </c>
      <c r="EL42" t="s">
        <v>24</v>
      </c>
      <c r="EM42" t="s">
        <v>25</v>
      </c>
      <c r="EO42" t="s">
        <v>33</v>
      </c>
      <c r="EQ42">
        <v>131072</v>
      </c>
      <c r="ER42">
        <v>482.75</v>
      </c>
      <c r="ES42">
        <v>9.4700000000000006</v>
      </c>
      <c r="ET42">
        <v>0</v>
      </c>
      <c r="EU42">
        <v>0</v>
      </c>
      <c r="EV42">
        <v>473.28</v>
      </c>
      <c r="EW42">
        <v>0</v>
      </c>
      <c r="EX42">
        <v>0</v>
      </c>
      <c r="EY42">
        <v>0</v>
      </c>
      <c r="FQ42">
        <v>0</v>
      </c>
      <c r="FR42">
        <f t="shared" si="46"/>
        <v>0</v>
      </c>
      <c r="FS42">
        <v>0</v>
      </c>
      <c r="FX42">
        <v>90</v>
      </c>
      <c r="FY42">
        <v>46</v>
      </c>
      <c r="GA42" t="s">
        <v>3</v>
      </c>
      <c r="GD42">
        <v>1</v>
      </c>
      <c r="GF42">
        <v>-2140968804</v>
      </c>
      <c r="GG42">
        <v>2</v>
      </c>
      <c r="GH42">
        <v>1</v>
      </c>
      <c r="GI42">
        <v>4</v>
      </c>
      <c r="GJ42">
        <v>0</v>
      </c>
      <c r="GK42">
        <v>0</v>
      </c>
      <c r="GL42">
        <f t="shared" si="47"/>
        <v>0</v>
      </c>
      <c r="GM42">
        <f t="shared" si="48"/>
        <v>570964.07999999996</v>
      </c>
      <c r="GN42">
        <f t="shared" si="49"/>
        <v>0</v>
      </c>
      <c r="GO42">
        <f t="shared" si="50"/>
        <v>570964.07999999996</v>
      </c>
      <c r="GP42">
        <f t="shared" si="51"/>
        <v>0</v>
      </c>
      <c r="GR42">
        <v>0</v>
      </c>
      <c r="GS42">
        <v>3</v>
      </c>
      <c r="GT42">
        <v>0</v>
      </c>
      <c r="GU42" t="s">
        <v>3</v>
      </c>
      <c r="GV42">
        <f t="shared" si="52"/>
        <v>0</v>
      </c>
      <c r="GW42">
        <v>1</v>
      </c>
      <c r="GX42">
        <f t="shared" si="53"/>
        <v>0</v>
      </c>
      <c r="HA42">
        <v>0</v>
      </c>
      <c r="HB42">
        <v>0</v>
      </c>
      <c r="HC42">
        <f t="shared" si="54"/>
        <v>0</v>
      </c>
      <c r="HE42" t="s">
        <v>3</v>
      </c>
      <c r="HF42" t="s">
        <v>3</v>
      </c>
      <c r="HM42" t="s">
        <v>3</v>
      </c>
      <c r="HN42" t="s">
        <v>26</v>
      </c>
      <c r="HO42" t="s">
        <v>27</v>
      </c>
      <c r="HP42" t="s">
        <v>28</v>
      </c>
      <c r="HQ42" t="s">
        <v>28</v>
      </c>
      <c r="IK42">
        <v>0</v>
      </c>
    </row>
    <row r="43" spans="1:245" x14ac:dyDescent="0.25">
      <c r="A43">
        <v>17</v>
      </c>
      <c r="B43">
        <v>1</v>
      </c>
      <c r="C43">
        <f>ROW(SmtRes!A35)</f>
        <v>35</v>
      </c>
      <c r="D43">
        <f>ROW(EtalonRes!A51)</f>
        <v>51</v>
      </c>
      <c r="E43" t="s">
        <v>84</v>
      </c>
      <c r="F43" t="s">
        <v>85</v>
      </c>
      <c r="G43" t="s">
        <v>86</v>
      </c>
      <c r="H43" t="s">
        <v>87</v>
      </c>
      <c r="I43">
        <f>ROUND(ROUND(12,3),7)</f>
        <v>12</v>
      </c>
      <c r="J43">
        <v>0</v>
      </c>
      <c r="K43">
        <f>ROUND(ROUND(12,3),7)</f>
        <v>12</v>
      </c>
      <c r="O43">
        <f t="shared" si="21"/>
        <v>102559.9</v>
      </c>
      <c r="P43">
        <f t="shared" si="22"/>
        <v>332.03</v>
      </c>
      <c r="Q43">
        <f t="shared" si="23"/>
        <v>0</v>
      </c>
      <c r="R43">
        <f t="shared" si="24"/>
        <v>0</v>
      </c>
      <c r="S43">
        <f t="shared" si="25"/>
        <v>102227.87</v>
      </c>
      <c r="T43">
        <f t="shared" si="26"/>
        <v>0</v>
      </c>
      <c r="U43">
        <f t="shared" si="27"/>
        <v>223.2</v>
      </c>
      <c r="V43">
        <f t="shared" si="28"/>
        <v>0</v>
      </c>
      <c r="W43">
        <f t="shared" si="29"/>
        <v>0</v>
      </c>
      <c r="X43">
        <f t="shared" si="30"/>
        <v>92005.08</v>
      </c>
      <c r="Y43">
        <f t="shared" si="31"/>
        <v>47024.82</v>
      </c>
      <c r="AA43">
        <v>54669328</v>
      </c>
      <c r="AB43">
        <f t="shared" si="32"/>
        <v>244.32</v>
      </c>
      <c r="AC43">
        <f t="shared" si="33"/>
        <v>4.01</v>
      </c>
      <c r="AD43">
        <f>ROUND(((((ET43*ROUND(1.2,7)))-((EU43*ROUND(1.2,7))))+AE43),2)</f>
        <v>0</v>
      </c>
      <c r="AE43">
        <f>ROUND(((EU43*ROUND(1.2,7))),2)</f>
        <v>0</v>
      </c>
      <c r="AF43">
        <f>ROUND(((EV43*ROUND(1.2,7))),2)</f>
        <v>240.31</v>
      </c>
      <c r="AG43">
        <f t="shared" si="34"/>
        <v>0</v>
      </c>
      <c r="AH43">
        <f>((EW43*ROUND(1.2,7)))</f>
        <v>18.599999999999998</v>
      </c>
      <c r="AI43">
        <f>((EX43*ROUND(1.2,7)))</f>
        <v>0</v>
      </c>
      <c r="AJ43">
        <f t="shared" si="35"/>
        <v>0</v>
      </c>
      <c r="AK43">
        <v>204.27</v>
      </c>
      <c r="AL43">
        <v>4.01</v>
      </c>
      <c r="AM43">
        <v>0</v>
      </c>
      <c r="AN43">
        <v>0</v>
      </c>
      <c r="AO43">
        <v>200.26</v>
      </c>
      <c r="AP43">
        <v>0</v>
      </c>
      <c r="AQ43">
        <v>15.5</v>
      </c>
      <c r="AR43">
        <v>0</v>
      </c>
      <c r="AS43">
        <v>0</v>
      </c>
      <c r="AT43">
        <v>90</v>
      </c>
      <c r="AU43">
        <v>46</v>
      </c>
      <c r="AV43">
        <v>1</v>
      </c>
      <c r="AW43">
        <v>1</v>
      </c>
      <c r="AZ43">
        <v>1</v>
      </c>
      <c r="BA43">
        <v>35.450000000000003</v>
      </c>
      <c r="BB43">
        <v>12.14</v>
      </c>
      <c r="BC43">
        <v>6.9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2</v>
      </c>
      <c r="BJ43" t="s">
        <v>88</v>
      </c>
      <c r="BM43">
        <v>110001</v>
      </c>
      <c r="BN43">
        <v>0</v>
      </c>
      <c r="BO43" t="s">
        <v>3</v>
      </c>
      <c r="BP43">
        <v>0</v>
      </c>
      <c r="BQ43">
        <v>3</v>
      </c>
      <c r="BR43">
        <v>0</v>
      </c>
      <c r="BS43">
        <v>35.450000000000003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90</v>
      </c>
      <c r="CA43">
        <v>46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311</v>
      </c>
      <c r="CO43">
        <v>0</v>
      </c>
      <c r="CP43">
        <f t="shared" si="36"/>
        <v>102559.9</v>
      </c>
      <c r="CQ43">
        <f>AC43*BC43</f>
        <v>27.669</v>
      </c>
      <c r="CR43">
        <f t="shared" si="37"/>
        <v>0</v>
      </c>
      <c r="CS43">
        <f t="shared" si="38"/>
        <v>0</v>
      </c>
      <c r="CT43">
        <f t="shared" si="39"/>
        <v>8518.9895000000015</v>
      </c>
      <c r="CU43">
        <f t="shared" si="40"/>
        <v>0</v>
      </c>
      <c r="CV43">
        <f t="shared" si="41"/>
        <v>18.599999999999998</v>
      </c>
      <c r="CW43">
        <f t="shared" si="42"/>
        <v>0</v>
      </c>
      <c r="CX43">
        <f t="shared" si="43"/>
        <v>0</v>
      </c>
      <c r="CY43">
        <f t="shared" si="44"/>
        <v>92005.082999999984</v>
      </c>
      <c r="CZ43">
        <f t="shared" si="45"/>
        <v>47024.820199999995</v>
      </c>
      <c r="DC43" t="s">
        <v>3</v>
      </c>
      <c r="DD43" t="s">
        <v>3</v>
      </c>
      <c r="DE43" t="s">
        <v>22</v>
      </c>
      <c r="DF43" t="s">
        <v>22</v>
      </c>
      <c r="DG43" t="s">
        <v>22</v>
      </c>
      <c r="DH43" t="s">
        <v>3</v>
      </c>
      <c r="DI43" t="s">
        <v>22</v>
      </c>
      <c r="DJ43" t="s">
        <v>22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87</v>
      </c>
      <c r="DW43" t="s">
        <v>87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53084124</v>
      </c>
      <c r="EF43">
        <v>3</v>
      </c>
      <c r="EG43" t="s">
        <v>23</v>
      </c>
      <c r="EH43">
        <v>0</v>
      </c>
      <c r="EI43" t="s">
        <v>3</v>
      </c>
      <c r="EJ43">
        <v>2</v>
      </c>
      <c r="EK43">
        <v>110001</v>
      </c>
      <c r="EL43" t="s">
        <v>28</v>
      </c>
      <c r="EM43" t="s">
        <v>25</v>
      </c>
      <c r="EO43" t="s">
        <v>33</v>
      </c>
      <c r="EQ43">
        <v>131072</v>
      </c>
      <c r="ER43">
        <v>204.27</v>
      </c>
      <c r="ES43">
        <v>4.01</v>
      </c>
      <c r="ET43">
        <v>0</v>
      </c>
      <c r="EU43">
        <v>0</v>
      </c>
      <c r="EV43">
        <v>200.26</v>
      </c>
      <c r="EW43">
        <v>15.5</v>
      </c>
      <c r="EX43">
        <v>0</v>
      </c>
      <c r="EY43">
        <v>0</v>
      </c>
      <c r="FQ43">
        <v>0</v>
      </c>
      <c r="FR43">
        <f t="shared" si="46"/>
        <v>0</v>
      </c>
      <c r="FS43">
        <v>0</v>
      </c>
      <c r="FX43">
        <v>90</v>
      </c>
      <c r="FY43">
        <v>46</v>
      </c>
      <c r="GA43" t="s">
        <v>3</v>
      </c>
      <c r="GD43">
        <v>1</v>
      </c>
      <c r="GF43">
        <v>1154258641</v>
      </c>
      <c r="GG43">
        <v>2</v>
      </c>
      <c r="GH43">
        <v>1</v>
      </c>
      <c r="GI43">
        <v>4</v>
      </c>
      <c r="GJ43">
        <v>0</v>
      </c>
      <c r="GK43">
        <v>0</v>
      </c>
      <c r="GL43">
        <f t="shared" si="47"/>
        <v>0</v>
      </c>
      <c r="GM43">
        <f t="shared" si="48"/>
        <v>241589.8</v>
      </c>
      <c r="GN43">
        <f t="shared" si="49"/>
        <v>0</v>
      </c>
      <c r="GO43">
        <f t="shared" si="50"/>
        <v>241589.8</v>
      </c>
      <c r="GP43">
        <f t="shared" si="51"/>
        <v>0</v>
      </c>
      <c r="GR43">
        <v>0</v>
      </c>
      <c r="GS43">
        <v>3</v>
      </c>
      <c r="GT43">
        <v>0</v>
      </c>
      <c r="GU43" t="s">
        <v>3</v>
      </c>
      <c r="GV43">
        <f t="shared" si="52"/>
        <v>0</v>
      </c>
      <c r="GW43">
        <v>1</v>
      </c>
      <c r="GX43">
        <f t="shared" si="53"/>
        <v>0</v>
      </c>
      <c r="HA43">
        <v>0</v>
      </c>
      <c r="HB43">
        <v>0</v>
      </c>
      <c r="HC43">
        <f t="shared" si="54"/>
        <v>0</v>
      </c>
      <c r="HE43" t="s">
        <v>3</v>
      </c>
      <c r="HF43" t="s">
        <v>3</v>
      </c>
      <c r="HM43" t="s">
        <v>3</v>
      </c>
      <c r="HN43" t="s">
        <v>26</v>
      </c>
      <c r="HO43" t="s">
        <v>27</v>
      </c>
      <c r="HP43" t="s">
        <v>28</v>
      </c>
      <c r="HQ43" t="s">
        <v>28</v>
      </c>
      <c r="IK43">
        <v>0</v>
      </c>
    </row>
    <row r="45" spans="1:245" ht="13" x14ac:dyDescent="0.3">
      <c r="A45" s="2">
        <v>51</v>
      </c>
      <c r="B45" s="2">
        <f>B24</f>
        <v>1</v>
      </c>
      <c r="C45" s="2">
        <f>A24</f>
        <v>4</v>
      </c>
      <c r="D45" s="2">
        <f>ROW(A24)</f>
        <v>24</v>
      </c>
      <c r="E45" s="2"/>
      <c r="F45" s="2" t="str">
        <f>IF(F24&lt;&gt;"",F24,"")</f>
        <v>Новый раздел</v>
      </c>
      <c r="G45" s="2" t="str">
        <f>IF(G24&lt;&gt;"",G24,"")</f>
        <v>Дополнительные работы.</v>
      </c>
      <c r="H45" s="2">
        <v>0</v>
      </c>
      <c r="I45" s="2"/>
      <c r="J45" s="2"/>
      <c r="K45" s="2"/>
      <c r="L45" s="2"/>
      <c r="M45" s="2"/>
      <c r="N45" s="2"/>
      <c r="O45" s="2">
        <f t="shared" ref="O45:T45" si="57">ROUND(AB45,2)</f>
        <v>586207.69999999995</v>
      </c>
      <c r="P45" s="2">
        <f t="shared" si="57"/>
        <v>37690.550000000003</v>
      </c>
      <c r="Q45" s="2">
        <f t="shared" si="57"/>
        <v>10165.299999999999</v>
      </c>
      <c r="R45" s="2">
        <f t="shared" si="57"/>
        <v>2926.76</v>
      </c>
      <c r="S45" s="2">
        <f t="shared" si="57"/>
        <v>538351.85</v>
      </c>
      <c r="T45" s="2">
        <f t="shared" si="57"/>
        <v>0</v>
      </c>
      <c r="U45" s="2">
        <f>AH45</f>
        <v>685.10400000000004</v>
      </c>
      <c r="V45" s="2">
        <f>AI45</f>
        <v>8.016</v>
      </c>
      <c r="W45" s="2">
        <f>ROUND(AJ45,2)</f>
        <v>0</v>
      </c>
      <c r="X45" s="2">
        <f>ROUND(AK45,2)</f>
        <v>494424.06</v>
      </c>
      <c r="Y45" s="2">
        <f>ROUND(AL45,2)</f>
        <v>254183.4</v>
      </c>
      <c r="Z45" s="2"/>
      <c r="AA45" s="2"/>
      <c r="AB45" s="2">
        <f>ROUND(SUMIF(AA28:AA43,"=54669328",O28:O43),2)</f>
        <v>586207.69999999995</v>
      </c>
      <c r="AC45" s="2">
        <f>ROUND(SUMIF(AA28:AA43,"=54669328",P28:P43),2)</f>
        <v>37690.550000000003</v>
      </c>
      <c r="AD45" s="2">
        <f>ROUND(SUMIF(AA28:AA43,"=54669328",Q28:Q43),2)</f>
        <v>10165.299999999999</v>
      </c>
      <c r="AE45" s="2">
        <f>ROUND(SUMIF(AA28:AA43,"=54669328",R28:R43),2)</f>
        <v>2926.76</v>
      </c>
      <c r="AF45" s="2">
        <f>ROUND(SUMIF(AA28:AA43,"=54669328",S28:S43),2)</f>
        <v>538351.85</v>
      </c>
      <c r="AG45" s="2">
        <f>ROUND(SUMIF(AA28:AA43,"=54669328",T28:T43),2)</f>
        <v>0</v>
      </c>
      <c r="AH45" s="2">
        <f>SUMIF(AA28:AA43,"=54669328",U28:U43)</f>
        <v>685.10400000000004</v>
      </c>
      <c r="AI45" s="2">
        <f>SUMIF(AA28:AA43,"=54669328",V28:V43)</f>
        <v>8.016</v>
      </c>
      <c r="AJ45" s="2">
        <f>ROUND(SUMIF(AA28:AA43,"=54669328",W28:W43),2)</f>
        <v>0</v>
      </c>
      <c r="AK45" s="2">
        <f>ROUND(SUMIF(AA28:AA43,"=54669328",X28:X43),2)</f>
        <v>494424.06</v>
      </c>
      <c r="AL45" s="2">
        <f>ROUND(SUMIF(AA28:AA43,"=54669328",Y28:Y43),2)</f>
        <v>254183.4</v>
      </c>
      <c r="AM45" s="2"/>
      <c r="AN45" s="2"/>
      <c r="AO45" s="2">
        <f t="shared" ref="AO45:BD45" si="58">ROUND(BX45,2)</f>
        <v>0</v>
      </c>
      <c r="AP45" s="2">
        <f t="shared" si="58"/>
        <v>0</v>
      </c>
      <c r="AQ45" s="2">
        <f t="shared" si="58"/>
        <v>0</v>
      </c>
      <c r="AR45" s="2">
        <f t="shared" si="58"/>
        <v>1334815.1599999999</v>
      </c>
      <c r="AS45" s="2">
        <f t="shared" si="58"/>
        <v>0</v>
      </c>
      <c r="AT45" s="2">
        <f t="shared" si="58"/>
        <v>1334815.1599999999</v>
      </c>
      <c r="AU45" s="2">
        <f t="shared" si="58"/>
        <v>0</v>
      </c>
      <c r="AV45" s="2">
        <f t="shared" si="58"/>
        <v>37690.550000000003</v>
      </c>
      <c r="AW45" s="2">
        <f t="shared" si="58"/>
        <v>37690.550000000003</v>
      </c>
      <c r="AX45" s="2">
        <f t="shared" si="58"/>
        <v>0</v>
      </c>
      <c r="AY45" s="2">
        <f t="shared" si="58"/>
        <v>37690.550000000003</v>
      </c>
      <c r="AZ45" s="2">
        <f t="shared" si="58"/>
        <v>0</v>
      </c>
      <c r="BA45" s="2">
        <f t="shared" si="58"/>
        <v>0</v>
      </c>
      <c r="BB45" s="2">
        <f t="shared" si="58"/>
        <v>0</v>
      </c>
      <c r="BC45" s="2">
        <f t="shared" si="58"/>
        <v>0</v>
      </c>
      <c r="BD45" s="2">
        <f t="shared" si="58"/>
        <v>0</v>
      </c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>
        <f>ROUND(SUMIF(AA28:AA43,"=54669328",FQ28:FQ43),2)</f>
        <v>0</v>
      </c>
      <c r="BY45" s="2">
        <f>ROUND(SUMIF(AA28:AA43,"=54669328",FR28:FR43),2)</f>
        <v>0</v>
      </c>
      <c r="BZ45" s="2">
        <f>ROUND(SUMIF(AA28:AA43,"=54669328",GL28:GL43),2)</f>
        <v>0</v>
      </c>
      <c r="CA45" s="2">
        <f>ROUND(SUMIF(AA28:AA43,"=54669328",GM28:GM43),2)</f>
        <v>1334815.1599999999</v>
      </c>
      <c r="CB45" s="2">
        <f>ROUND(SUMIF(AA28:AA43,"=54669328",GN28:GN43),2)</f>
        <v>0</v>
      </c>
      <c r="CC45" s="2">
        <f>ROUND(SUMIF(AA28:AA43,"=54669328",GO28:GO43),2)</f>
        <v>1334815.1599999999</v>
      </c>
      <c r="CD45" s="2">
        <f>ROUND(SUMIF(AA28:AA43,"=54669328",GP28:GP43),2)</f>
        <v>0</v>
      </c>
      <c r="CE45" s="2">
        <f>AC45-BX45</f>
        <v>37690.550000000003</v>
      </c>
      <c r="CF45" s="2">
        <f>AC45-BY45</f>
        <v>37690.550000000003</v>
      </c>
      <c r="CG45" s="2">
        <f>BX45-BZ45</f>
        <v>0</v>
      </c>
      <c r="CH45" s="2">
        <f>AC45-BX45-BY45+BZ45</f>
        <v>37690.550000000003</v>
      </c>
      <c r="CI45" s="2">
        <f>BY45-BZ45</f>
        <v>0</v>
      </c>
      <c r="CJ45" s="2">
        <f>ROUND(SUMIF(AA28:AA43,"=54669328",GX28:GX43),2)</f>
        <v>0</v>
      </c>
      <c r="CK45" s="2">
        <f>ROUND(SUMIF(AA28:AA43,"=54669328",GY28:GY43),2)</f>
        <v>0</v>
      </c>
      <c r="CL45" s="2">
        <f>ROUND(SUMIF(AA28:AA43,"=54669328",GZ28:GZ43),2)</f>
        <v>0</v>
      </c>
      <c r="CM45" s="2">
        <f>ROUND(SUMIF(AA28:AA43,"=54669328",HD28:HD43),2)</f>
        <v>0</v>
      </c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>
        <v>0</v>
      </c>
    </row>
    <row r="47" spans="1:245" ht="13" x14ac:dyDescent="0.3">
      <c r="A47" s="4">
        <v>50</v>
      </c>
      <c r="B47" s="4">
        <v>0</v>
      </c>
      <c r="C47" s="4">
        <v>0</v>
      </c>
      <c r="D47" s="4">
        <v>1</v>
      </c>
      <c r="E47" s="4">
        <v>201</v>
      </c>
      <c r="F47" s="4">
        <f>ROUND(Source!O45,O47)</f>
        <v>586207.69999999995</v>
      </c>
      <c r="G47" s="4" t="s">
        <v>89</v>
      </c>
      <c r="H47" s="4" t="s">
        <v>90</v>
      </c>
      <c r="I47" s="4"/>
      <c r="J47" s="4"/>
      <c r="K47" s="4">
        <v>201</v>
      </c>
      <c r="L47" s="4">
        <v>1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478816.59</v>
      </c>
      <c r="X47" s="4">
        <v>1</v>
      </c>
      <c r="Y47" s="4">
        <v>478816.59</v>
      </c>
      <c r="Z47" s="4"/>
      <c r="AA47" s="4"/>
      <c r="AB47" s="4"/>
    </row>
    <row r="48" spans="1:245" ht="13" x14ac:dyDescent="0.3">
      <c r="A48" s="4">
        <v>50</v>
      </c>
      <c r="B48" s="4">
        <v>0</v>
      </c>
      <c r="C48" s="4">
        <v>0</v>
      </c>
      <c r="D48" s="4">
        <v>1</v>
      </c>
      <c r="E48" s="4">
        <v>202</v>
      </c>
      <c r="F48" s="4">
        <f>ROUND(Source!P45,O48)</f>
        <v>37690.550000000003</v>
      </c>
      <c r="G48" s="4" t="s">
        <v>91</v>
      </c>
      <c r="H48" s="4" t="s">
        <v>92</v>
      </c>
      <c r="I48" s="4"/>
      <c r="J48" s="4"/>
      <c r="K48" s="4">
        <v>202</v>
      </c>
      <c r="L48" s="4">
        <v>2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34089.519999999997</v>
      </c>
      <c r="X48" s="4">
        <v>1</v>
      </c>
      <c r="Y48" s="4">
        <v>34089.519999999997</v>
      </c>
      <c r="Z48" s="4"/>
      <c r="AA48" s="4"/>
      <c r="AB48" s="4"/>
    </row>
    <row r="49" spans="1:28" ht="13" x14ac:dyDescent="0.3">
      <c r="A49" s="4">
        <v>50</v>
      </c>
      <c r="B49" s="4">
        <v>0</v>
      </c>
      <c r="C49" s="4">
        <v>0</v>
      </c>
      <c r="D49" s="4">
        <v>1</v>
      </c>
      <c r="E49" s="4">
        <v>222</v>
      </c>
      <c r="F49" s="4">
        <f>ROUND(Source!AO45,O49)</f>
        <v>0</v>
      </c>
      <c r="G49" s="4" t="s">
        <v>93</v>
      </c>
      <c r="H49" s="4" t="s">
        <v>94</v>
      </c>
      <c r="I49" s="4"/>
      <c r="J49" s="4"/>
      <c r="K49" s="4">
        <v>222</v>
      </c>
      <c r="L49" s="4">
        <v>3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ht="13" x14ac:dyDescent="0.3">
      <c r="A50" s="4">
        <v>50</v>
      </c>
      <c r="B50" s="4">
        <v>0</v>
      </c>
      <c r="C50" s="4">
        <v>0</v>
      </c>
      <c r="D50" s="4">
        <v>1</v>
      </c>
      <c r="E50" s="4">
        <v>225</v>
      </c>
      <c r="F50" s="4">
        <f>ROUND(Source!AV45,O50)</f>
        <v>37690.550000000003</v>
      </c>
      <c r="G50" s="4" t="s">
        <v>95</v>
      </c>
      <c r="H50" s="4" t="s">
        <v>96</v>
      </c>
      <c r="I50" s="4"/>
      <c r="J50" s="4"/>
      <c r="K50" s="4">
        <v>225</v>
      </c>
      <c r="L50" s="4">
        <v>4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34089.519999999997</v>
      </c>
      <c r="X50" s="4">
        <v>1</v>
      </c>
      <c r="Y50" s="4">
        <v>34089.519999999997</v>
      </c>
      <c r="Z50" s="4"/>
      <c r="AA50" s="4"/>
      <c r="AB50" s="4"/>
    </row>
    <row r="51" spans="1:28" ht="13" x14ac:dyDescent="0.3">
      <c r="A51" s="4">
        <v>50</v>
      </c>
      <c r="B51" s="4">
        <v>0</v>
      </c>
      <c r="C51" s="4">
        <v>0</v>
      </c>
      <c r="D51" s="4">
        <v>1</v>
      </c>
      <c r="E51" s="4">
        <v>226</v>
      </c>
      <c r="F51" s="4">
        <f>ROUND(Source!AW45,O51)</f>
        <v>37690.550000000003</v>
      </c>
      <c r="G51" s="4" t="s">
        <v>97</v>
      </c>
      <c r="H51" s="4" t="s">
        <v>98</v>
      </c>
      <c r="I51" s="4"/>
      <c r="J51" s="4"/>
      <c r="K51" s="4">
        <v>226</v>
      </c>
      <c r="L51" s="4">
        <v>5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34089.519999999997</v>
      </c>
      <c r="X51" s="4">
        <v>1</v>
      </c>
      <c r="Y51" s="4">
        <v>34089.519999999997</v>
      </c>
      <c r="Z51" s="4"/>
      <c r="AA51" s="4"/>
      <c r="AB51" s="4"/>
    </row>
    <row r="52" spans="1:28" ht="13" x14ac:dyDescent="0.3">
      <c r="A52" s="4">
        <v>50</v>
      </c>
      <c r="B52" s="4">
        <v>0</v>
      </c>
      <c r="C52" s="4">
        <v>0</v>
      </c>
      <c r="D52" s="4">
        <v>1</v>
      </c>
      <c r="E52" s="4">
        <v>227</v>
      </c>
      <c r="F52" s="4">
        <f>ROUND(Source!AX45,O52)</f>
        <v>0</v>
      </c>
      <c r="G52" s="4" t="s">
        <v>99</v>
      </c>
      <c r="H52" s="4" t="s">
        <v>100</v>
      </c>
      <c r="I52" s="4"/>
      <c r="J52" s="4"/>
      <c r="K52" s="4">
        <v>227</v>
      </c>
      <c r="L52" s="4">
        <v>6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ht="13" x14ac:dyDescent="0.3">
      <c r="A53" s="4">
        <v>50</v>
      </c>
      <c r="B53" s="4">
        <v>0</v>
      </c>
      <c r="C53" s="4">
        <v>0</v>
      </c>
      <c r="D53" s="4">
        <v>1</v>
      </c>
      <c r="E53" s="4">
        <v>228</v>
      </c>
      <c r="F53" s="4">
        <f>ROUND(Source!AY45,O53)</f>
        <v>37690.550000000003</v>
      </c>
      <c r="G53" s="4" t="s">
        <v>101</v>
      </c>
      <c r="H53" s="4" t="s">
        <v>102</v>
      </c>
      <c r="I53" s="4"/>
      <c r="J53" s="4"/>
      <c r="K53" s="4">
        <v>228</v>
      </c>
      <c r="L53" s="4">
        <v>7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34089.519999999997</v>
      </c>
      <c r="X53" s="4">
        <v>1</v>
      </c>
      <c r="Y53" s="4">
        <v>34089.519999999997</v>
      </c>
      <c r="Z53" s="4"/>
      <c r="AA53" s="4"/>
      <c r="AB53" s="4"/>
    </row>
    <row r="54" spans="1:28" ht="13" x14ac:dyDescent="0.3">
      <c r="A54" s="4">
        <v>50</v>
      </c>
      <c r="B54" s="4">
        <v>0</v>
      </c>
      <c r="C54" s="4">
        <v>0</v>
      </c>
      <c r="D54" s="4">
        <v>1</v>
      </c>
      <c r="E54" s="4">
        <v>216</v>
      </c>
      <c r="F54" s="4">
        <f>ROUND(Source!AP45,O54)</f>
        <v>0</v>
      </c>
      <c r="G54" s="4" t="s">
        <v>103</v>
      </c>
      <c r="H54" s="4" t="s">
        <v>104</v>
      </c>
      <c r="I54" s="4"/>
      <c r="J54" s="4"/>
      <c r="K54" s="4">
        <v>216</v>
      </c>
      <c r="L54" s="4">
        <v>8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ht="13" x14ac:dyDescent="0.3">
      <c r="A55" s="4">
        <v>50</v>
      </c>
      <c r="B55" s="4">
        <v>0</v>
      </c>
      <c r="C55" s="4">
        <v>0</v>
      </c>
      <c r="D55" s="4">
        <v>1</v>
      </c>
      <c r="E55" s="4">
        <v>223</v>
      </c>
      <c r="F55" s="4">
        <f>ROUND(Source!AQ45,O55)</f>
        <v>0</v>
      </c>
      <c r="G55" s="4" t="s">
        <v>105</v>
      </c>
      <c r="H55" s="4" t="s">
        <v>106</v>
      </c>
      <c r="I55" s="4"/>
      <c r="J55" s="4"/>
      <c r="K55" s="4">
        <v>223</v>
      </c>
      <c r="L55" s="4">
        <v>9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ht="13" x14ac:dyDescent="0.3">
      <c r="A56" s="4">
        <v>50</v>
      </c>
      <c r="B56" s="4">
        <v>0</v>
      </c>
      <c r="C56" s="4">
        <v>0</v>
      </c>
      <c r="D56" s="4">
        <v>1</v>
      </c>
      <c r="E56" s="4">
        <v>229</v>
      </c>
      <c r="F56" s="4">
        <f>ROUND(Source!AZ45,O56)</f>
        <v>0</v>
      </c>
      <c r="G56" s="4" t="s">
        <v>107</v>
      </c>
      <c r="H56" s="4" t="s">
        <v>108</v>
      </c>
      <c r="I56" s="4"/>
      <c r="J56" s="4"/>
      <c r="K56" s="4">
        <v>229</v>
      </c>
      <c r="L56" s="4">
        <v>10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ht="13" x14ac:dyDescent="0.3">
      <c r="A57" s="4">
        <v>50</v>
      </c>
      <c r="B57" s="4">
        <v>0</v>
      </c>
      <c r="C57" s="4">
        <v>0</v>
      </c>
      <c r="D57" s="4">
        <v>1</v>
      </c>
      <c r="E57" s="4">
        <v>203</v>
      </c>
      <c r="F57" s="4">
        <f>ROUND(Source!Q45,O57)</f>
        <v>10165.299999999999</v>
      </c>
      <c r="G57" s="4" t="s">
        <v>109</v>
      </c>
      <c r="H57" s="4" t="s">
        <v>110</v>
      </c>
      <c r="I57" s="4"/>
      <c r="J57" s="4"/>
      <c r="K57" s="4">
        <v>203</v>
      </c>
      <c r="L57" s="4">
        <v>11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8046.18</v>
      </c>
      <c r="X57" s="4">
        <v>1</v>
      </c>
      <c r="Y57" s="4">
        <v>8046.18</v>
      </c>
      <c r="Z57" s="4"/>
      <c r="AA57" s="4"/>
      <c r="AB57" s="4"/>
    </row>
    <row r="58" spans="1:28" ht="13" x14ac:dyDescent="0.3">
      <c r="A58" s="4">
        <v>50</v>
      </c>
      <c r="B58" s="4">
        <v>0</v>
      </c>
      <c r="C58" s="4">
        <v>0</v>
      </c>
      <c r="D58" s="4">
        <v>1</v>
      </c>
      <c r="E58" s="4">
        <v>231</v>
      </c>
      <c r="F58" s="4">
        <f>ROUND(Source!BB45,O58)</f>
        <v>0</v>
      </c>
      <c r="G58" s="4" t="s">
        <v>111</v>
      </c>
      <c r="H58" s="4" t="s">
        <v>112</v>
      </c>
      <c r="I58" s="4"/>
      <c r="J58" s="4"/>
      <c r="K58" s="4">
        <v>231</v>
      </c>
      <c r="L58" s="4">
        <v>12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ht="13" x14ac:dyDescent="0.3">
      <c r="A59" s="4">
        <v>50</v>
      </c>
      <c r="B59" s="4">
        <v>0</v>
      </c>
      <c r="C59" s="4">
        <v>0</v>
      </c>
      <c r="D59" s="4">
        <v>1</v>
      </c>
      <c r="E59" s="4">
        <v>204</v>
      </c>
      <c r="F59" s="4">
        <f>ROUND(Source!R45,O59)</f>
        <v>2926.76</v>
      </c>
      <c r="G59" s="4" t="s">
        <v>113</v>
      </c>
      <c r="H59" s="4" t="s">
        <v>114</v>
      </c>
      <c r="I59" s="4"/>
      <c r="J59" s="4"/>
      <c r="K59" s="4">
        <v>204</v>
      </c>
      <c r="L59" s="4">
        <v>13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2630.55</v>
      </c>
      <c r="X59" s="4">
        <v>1</v>
      </c>
      <c r="Y59" s="4">
        <v>2630.55</v>
      </c>
      <c r="Z59" s="4"/>
      <c r="AA59" s="4"/>
      <c r="AB59" s="4"/>
    </row>
    <row r="60" spans="1:28" ht="13" x14ac:dyDescent="0.3">
      <c r="A60" s="4">
        <v>50</v>
      </c>
      <c r="B60" s="4">
        <v>0</v>
      </c>
      <c r="C60" s="4">
        <v>0</v>
      </c>
      <c r="D60" s="4">
        <v>1</v>
      </c>
      <c r="E60" s="4">
        <v>205</v>
      </c>
      <c r="F60" s="4">
        <f>ROUND(Source!S45,O60)</f>
        <v>538351.85</v>
      </c>
      <c r="G60" s="4" t="s">
        <v>115</v>
      </c>
      <c r="H60" s="4" t="s">
        <v>116</v>
      </c>
      <c r="I60" s="4"/>
      <c r="J60" s="4"/>
      <c r="K60" s="4">
        <v>205</v>
      </c>
      <c r="L60" s="4">
        <v>14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436680.89</v>
      </c>
      <c r="X60" s="4">
        <v>1</v>
      </c>
      <c r="Y60" s="4">
        <v>436680.89</v>
      </c>
      <c r="Z60" s="4"/>
      <c r="AA60" s="4"/>
      <c r="AB60" s="4"/>
    </row>
    <row r="61" spans="1:28" ht="13" x14ac:dyDescent="0.3">
      <c r="A61" s="4">
        <v>50</v>
      </c>
      <c r="B61" s="4">
        <v>0</v>
      </c>
      <c r="C61" s="4">
        <v>0</v>
      </c>
      <c r="D61" s="4">
        <v>1</v>
      </c>
      <c r="E61" s="4">
        <v>232</v>
      </c>
      <c r="F61" s="4">
        <f>ROUND(Source!BC45,O61)</f>
        <v>0</v>
      </c>
      <c r="G61" s="4" t="s">
        <v>117</v>
      </c>
      <c r="H61" s="4" t="s">
        <v>118</v>
      </c>
      <c r="I61" s="4"/>
      <c r="J61" s="4"/>
      <c r="K61" s="4">
        <v>232</v>
      </c>
      <c r="L61" s="4">
        <v>15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ht="13" x14ac:dyDescent="0.3">
      <c r="A62" s="4">
        <v>50</v>
      </c>
      <c r="B62" s="4">
        <v>0</v>
      </c>
      <c r="C62" s="4">
        <v>0</v>
      </c>
      <c r="D62" s="4">
        <v>1</v>
      </c>
      <c r="E62" s="4">
        <v>214</v>
      </c>
      <c r="F62" s="4">
        <f>ROUND(Source!AS45,O62)</f>
        <v>0</v>
      </c>
      <c r="G62" s="4" t="s">
        <v>119</v>
      </c>
      <c r="H62" s="4" t="s">
        <v>120</v>
      </c>
      <c r="I62" s="4"/>
      <c r="J62" s="4"/>
      <c r="K62" s="4">
        <v>214</v>
      </c>
      <c r="L62" s="4">
        <v>16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ht="13" x14ac:dyDescent="0.3">
      <c r="A63" s="4">
        <v>50</v>
      </c>
      <c r="B63" s="4">
        <v>0</v>
      </c>
      <c r="C63" s="4">
        <v>0</v>
      </c>
      <c r="D63" s="4">
        <v>1</v>
      </c>
      <c r="E63" s="4">
        <v>215</v>
      </c>
      <c r="F63" s="4">
        <f>ROUND(Source!AT45,O63)</f>
        <v>1334815.1599999999</v>
      </c>
      <c r="G63" s="4" t="s">
        <v>121</v>
      </c>
      <c r="H63" s="4" t="s">
        <v>122</v>
      </c>
      <c r="I63" s="4"/>
      <c r="J63" s="4"/>
      <c r="K63" s="4">
        <v>215</v>
      </c>
      <c r="L63" s="4">
        <v>17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1076512.6399999999</v>
      </c>
      <c r="X63" s="4">
        <v>1</v>
      </c>
      <c r="Y63" s="4">
        <v>1076512.6399999999</v>
      </c>
      <c r="Z63" s="4"/>
      <c r="AA63" s="4"/>
      <c r="AB63" s="4"/>
    </row>
    <row r="64" spans="1:28" ht="13" x14ac:dyDescent="0.3">
      <c r="A64" s="4">
        <v>50</v>
      </c>
      <c r="B64" s="4">
        <v>0</v>
      </c>
      <c r="C64" s="4">
        <v>0</v>
      </c>
      <c r="D64" s="4">
        <v>1</v>
      </c>
      <c r="E64" s="4">
        <v>217</v>
      </c>
      <c r="F64" s="4">
        <f>ROUND(Source!AU45,O64)</f>
        <v>0</v>
      </c>
      <c r="G64" s="4" t="s">
        <v>123</v>
      </c>
      <c r="H64" s="4" t="s">
        <v>124</v>
      </c>
      <c r="I64" s="4"/>
      <c r="J64" s="4"/>
      <c r="K64" s="4">
        <v>217</v>
      </c>
      <c r="L64" s="4">
        <v>18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06" ht="13" x14ac:dyDescent="0.3">
      <c r="A65" s="4">
        <v>50</v>
      </c>
      <c r="B65" s="4">
        <v>0</v>
      </c>
      <c r="C65" s="4">
        <v>0</v>
      </c>
      <c r="D65" s="4">
        <v>1</v>
      </c>
      <c r="E65" s="4">
        <v>230</v>
      </c>
      <c r="F65" s="4">
        <f>ROUND(Source!BA45,O65)</f>
        <v>0</v>
      </c>
      <c r="G65" s="4" t="s">
        <v>125</v>
      </c>
      <c r="H65" s="4" t="s">
        <v>126</v>
      </c>
      <c r="I65" s="4"/>
      <c r="J65" s="4"/>
      <c r="K65" s="4">
        <v>230</v>
      </c>
      <c r="L65" s="4">
        <v>19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06" ht="13" x14ac:dyDescent="0.3">
      <c r="A66" s="4">
        <v>50</v>
      </c>
      <c r="B66" s="4">
        <v>0</v>
      </c>
      <c r="C66" s="4">
        <v>0</v>
      </c>
      <c r="D66" s="4">
        <v>1</v>
      </c>
      <c r="E66" s="4">
        <v>206</v>
      </c>
      <c r="F66" s="4">
        <f>ROUND(Source!T45,O66)</f>
        <v>0</v>
      </c>
      <c r="G66" s="4" t="s">
        <v>127</v>
      </c>
      <c r="H66" s="4" t="s">
        <v>128</v>
      </c>
      <c r="I66" s="4"/>
      <c r="J66" s="4"/>
      <c r="K66" s="4">
        <v>206</v>
      </c>
      <c r="L66" s="4">
        <v>20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06" ht="13" x14ac:dyDescent="0.3">
      <c r="A67" s="4">
        <v>50</v>
      </c>
      <c r="B67" s="4">
        <v>0</v>
      </c>
      <c r="C67" s="4">
        <v>0</v>
      </c>
      <c r="D67" s="4">
        <v>1</v>
      </c>
      <c r="E67" s="4">
        <v>207</v>
      </c>
      <c r="F67" s="4">
        <f>Source!U45</f>
        <v>685.10400000000004</v>
      </c>
      <c r="G67" s="4" t="s">
        <v>129</v>
      </c>
      <c r="H67" s="4" t="s">
        <v>130</v>
      </c>
      <c r="I67" s="4"/>
      <c r="J67" s="4"/>
      <c r="K67" s="4">
        <v>207</v>
      </c>
      <c r="L67" s="4">
        <v>21</v>
      </c>
      <c r="M67" s="4">
        <v>3</v>
      </c>
      <c r="N67" s="4" t="s">
        <v>3</v>
      </c>
      <c r="O67" s="4">
        <v>-1</v>
      </c>
      <c r="P67" s="4"/>
      <c r="Q67" s="4"/>
      <c r="R67" s="4"/>
      <c r="S67" s="4"/>
      <c r="T67" s="4"/>
      <c r="U67" s="4"/>
      <c r="V67" s="4"/>
      <c r="W67" s="4">
        <v>395.99232000000001</v>
      </c>
      <c r="X67" s="4">
        <v>1</v>
      </c>
      <c r="Y67" s="4">
        <v>395.99232000000001</v>
      </c>
      <c r="Z67" s="4"/>
      <c r="AA67" s="4"/>
      <c r="AB67" s="4"/>
    </row>
    <row r="68" spans="1:206" ht="13" x14ac:dyDescent="0.3">
      <c r="A68" s="4">
        <v>50</v>
      </c>
      <c r="B68" s="4">
        <v>0</v>
      </c>
      <c r="C68" s="4">
        <v>0</v>
      </c>
      <c r="D68" s="4">
        <v>1</v>
      </c>
      <c r="E68" s="4">
        <v>208</v>
      </c>
      <c r="F68" s="4">
        <f>Source!V45</f>
        <v>8.016</v>
      </c>
      <c r="G68" s="4" t="s">
        <v>131</v>
      </c>
      <c r="H68" s="4" t="s">
        <v>132</v>
      </c>
      <c r="I68" s="4"/>
      <c r="J68" s="4"/>
      <c r="K68" s="4">
        <v>208</v>
      </c>
      <c r="L68" s="4">
        <v>22</v>
      </c>
      <c r="M68" s="4">
        <v>3</v>
      </c>
      <c r="N68" s="4" t="s">
        <v>3</v>
      </c>
      <c r="O68" s="4">
        <v>-1</v>
      </c>
      <c r="P68" s="4"/>
      <c r="Q68" s="4"/>
      <c r="R68" s="4"/>
      <c r="S68" s="4"/>
      <c r="T68" s="4"/>
      <c r="U68" s="4"/>
      <c r="V68" s="4"/>
      <c r="W68" s="4">
        <v>7.3507199999999999</v>
      </c>
      <c r="X68" s="4">
        <v>1</v>
      </c>
      <c r="Y68" s="4">
        <v>7.3507199999999999</v>
      </c>
      <c r="Z68" s="4"/>
      <c r="AA68" s="4"/>
      <c r="AB68" s="4"/>
    </row>
    <row r="69" spans="1:206" ht="13" x14ac:dyDescent="0.3">
      <c r="A69" s="4">
        <v>50</v>
      </c>
      <c r="B69" s="4">
        <v>0</v>
      </c>
      <c r="C69" s="4">
        <v>0</v>
      </c>
      <c r="D69" s="4">
        <v>1</v>
      </c>
      <c r="E69" s="4">
        <v>209</v>
      </c>
      <c r="F69" s="4">
        <f>ROUND(Source!W45,O69)</f>
        <v>0</v>
      </c>
      <c r="G69" s="4" t="s">
        <v>133</v>
      </c>
      <c r="H69" s="4" t="s">
        <v>134</v>
      </c>
      <c r="I69" s="4"/>
      <c r="J69" s="4"/>
      <c r="K69" s="4">
        <v>209</v>
      </c>
      <c r="L69" s="4">
        <v>23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06" ht="13" x14ac:dyDescent="0.3">
      <c r="A70" s="4">
        <v>50</v>
      </c>
      <c r="B70" s="4">
        <v>0</v>
      </c>
      <c r="C70" s="4">
        <v>0</v>
      </c>
      <c r="D70" s="4">
        <v>1</v>
      </c>
      <c r="E70" s="4">
        <v>233</v>
      </c>
      <c r="F70" s="4">
        <f>ROUND(Source!BD45,O70)</f>
        <v>0</v>
      </c>
      <c r="G70" s="4" t="s">
        <v>135</v>
      </c>
      <c r="H70" s="4" t="s">
        <v>136</v>
      </c>
      <c r="I70" s="4"/>
      <c r="J70" s="4"/>
      <c r="K70" s="4">
        <v>233</v>
      </c>
      <c r="L70" s="4">
        <v>24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 ht="13" x14ac:dyDescent="0.3">
      <c r="A71" s="4">
        <v>50</v>
      </c>
      <c r="B71" s="4">
        <v>0</v>
      </c>
      <c r="C71" s="4">
        <v>0</v>
      </c>
      <c r="D71" s="4">
        <v>1</v>
      </c>
      <c r="E71" s="4">
        <v>210</v>
      </c>
      <c r="F71" s="4">
        <f>ROUND(Source!X45,O71)</f>
        <v>494424.06</v>
      </c>
      <c r="G71" s="4" t="s">
        <v>137</v>
      </c>
      <c r="H71" s="4" t="s">
        <v>138</v>
      </c>
      <c r="I71" s="4"/>
      <c r="J71" s="4"/>
      <c r="K71" s="4">
        <v>210</v>
      </c>
      <c r="L71" s="4">
        <v>25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395515.91</v>
      </c>
      <c r="X71" s="4">
        <v>1</v>
      </c>
      <c r="Y71" s="4">
        <v>395515.91</v>
      </c>
      <c r="Z71" s="4"/>
      <c r="AA71" s="4"/>
      <c r="AB71" s="4"/>
    </row>
    <row r="72" spans="1:206" ht="13" x14ac:dyDescent="0.3">
      <c r="A72" s="4">
        <v>50</v>
      </c>
      <c r="B72" s="4">
        <v>0</v>
      </c>
      <c r="C72" s="4">
        <v>0</v>
      </c>
      <c r="D72" s="4">
        <v>1</v>
      </c>
      <c r="E72" s="4">
        <v>211</v>
      </c>
      <c r="F72" s="4">
        <f>ROUND(Source!Y45,O72)</f>
        <v>254183.4</v>
      </c>
      <c r="G72" s="4" t="s">
        <v>139</v>
      </c>
      <c r="H72" s="4" t="s">
        <v>140</v>
      </c>
      <c r="I72" s="4"/>
      <c r="J72" s="4"/>
      <c r="K72" s="4">
        <v>211</v>
      </c>
      <c r="L72" s="4">
        <v>26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202180.14</v>
      </c>
      <c r="X72" s="4">
        <v>1</v>
      </c>
      <c r="Y72" s="4">
        <v>202180.14</v>
      </c>
      <c r="Z72" s="4"/>
      <c r="AA72" s="4"/>
      <c r="AB72" s="4"/>
    </row>
    <row r="73" spans="1:206" ht="13" x14ac:dyDescent="0.3">
      <c r="A73" s="4">
        <v>50</v>
      </c>
      <c r="B73" s="4">
        <v>0</v>
      </c>
      <c r="C73" s="4">
        <v>0</v>
      </c>
      <c r="D73" s="4">
        <v>1</v>
      </c>
      <c r="E73" s="4">
        <v>224</v>
      </c>
      <c r="F73" s="4">
        <f>ROUND(Source!AR45,O73)</f>
        <v>1334815.1599999999</v>
      </c>
      <c r="G73" s="4" t="s">
        <v>141</v>
      </c>
      <c r="H73" s="4" t="s">
        <v>142</v>
      </c>
      <c r="I73" s="4"/>
      <c r="J73" s="4"/>
      <c r="K73" s="4">
        <v>224</v>
      </c>
      <c r="L73" s="4">
        <v>27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1076512.6400000001</v>
      </c>
      <c r="X73" s="4">
        <v>1</v>
      </c>
      <c r="Y73" s="4">
        <v>1076512.6400000001</v>
      </c>
      <c r="Z73" s="4"/>
      <c r="AA73" s="4"/>
      <c r="AB73" s="4"/>
    </row>
    <row r="75" spans="1:206" ht="13" x14ac:dyDescent="0.3">
      <c r="A75" s="2">
        <v>51</v>
      </c>
      <c r="B75" s="2">
        <f>B20</f>
        <v>1</v>
      </c>
      <c r="C75" s="2">
        <f>A20</f>
        <v>3</v>
      </c>
      <c r="D75" s="2">
        <f>ROW(A20)</f>
        <v>20</v>
      </c>
      <c r="E75" s="2"/>
      <c r="F75" s="2" t="str">
        <f>IF(F20&lt;&gt;"",F20,"")</f>
        <v>Новая локальная смета</v>
      </c>
      <c r="G75" s="2" t="str">
        <f>IF(G20&lt;&gt;"",G20,"")</f>
        <v>02-01-02</v>
      </c>
      <c r="H75" s="2">
        <v>0</v>
      </c>
      <c r="I75" s="2"/>
      <c r="J75" s="2"/>
      <c r="K75" s="2"/>
      <c r="L75" s="2"/>
      <c r="M75" s="2"/>
      <c r="N75" s="2"/>
      <c r="O75" s="2">
        <f t="shared" ref="O75:T75" si="59">ROUND(O45+AB75,2)</f>
        <v>586207.69999999995</v>
      </c>
      <c r="P75" s="2">
        <f t="shared" si="59"/>
        <v>37690.550000000003</v>
      </c>
      <c r="Q75" s="2">
        <f t="shared" si="59"/>
        <v>10165.299999999999</v>
      </c>
      <c r="R75" s="2">
        <f t="shared" si="59"/>
        <v>2926.76</v>
      </c>
      <c r="S75" s="2">
        <f t="shared" si="59"/>
        <v>538351.85</v>
      </c>
      <c r="T75" s="2">
        <f t="shared" si="59"/>
        <v>0</v>
      </c>
      <c r="U75" s="2">
        <f>U45+AH75</f>
        <v>685.10400000000004</v>
      </c>
      <c r="V75" s="2">
        <f>V45+AI75</f>
        <v>8.016</v>
      </c>
      <c r="W75" s="2">
        <f>ROUND(W45+AJ75,2)</f>
        <v>0</v>
      </c>
      <c r="X75" s="2">
        <f>ROUND(X45+AK75,2)</f>
        <v>494424.06</v>
      </c>
      <c r="Y75" s="2">
        <f>ROUND(Y45+AL75,2)</f>
        <v>254183.4</v>
      </c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>
        <f t="shared" ref="AO75:BD75" si="60">ROUND(AO45+BX75,2)</f>
        <v>0</v>
      </c>
      <c r="AP75" s="2">
        <f t="shared" si="60"/>
        <v>0</v>
      </c>
      <c r="AQ75" s="2">
        <f t="shared" si="60"/>
        <v>0</v>
      </c>
      <c r="AR75" s="2">
        <f t="shared" si="60"/>
        <v>1334815.1599999999</v>
      </c>
      <c r="AS75" s="2">
        <f t="shared" si="60"/>
        <v>0</v>
      </c>
      <c r="AT75" s="2">
        <f t="shared" si="60"/>
        <v>1334815.1599999999</v>
      </c>
      <c r="AU75" s="2">
        <f t="shared" si="60"/>
        <v>0</v>
      </c>
      <c r="AV75" s="2">
        <f t="shared" si="60"/>
        <v>37690.550000000003</v>
      </c>
      <c r="AW75" s="2">
        <f t="shared" si="60"/>
        <v>37690.550000000003</v>
      </c>
      <c r="AX75" s="2">
        <f t="shared" si="60"/>
        <v>0</v>
      </c>
      <c r="AY75" s="2">
        <f t="shared" si="60"/>
        <v>37690.550000000003</v>
      </c>
      <c r="AZ75" s="2">
        <f t="shared" si="60"/>
        <v>0</v>
      </c>
      <c r="BA75" s="2">
        <f t="shared" si="60"/>
        <v>0</v>
      </c>
      <c r="BB75" s="2">
        <f t="shared" si="60"/>
        <v>0</v>
      </c>
      <c r="BC75" s="2">
        <f t="shared" si="60"/>
        <v>0</v>
      </c>
      <c r="BD75" s="2">
        <f t="shared" si="60"/>
        <v>0</v>
      </c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>
        <v>0</v>
      </c>
    </row>
    <row r="77" spans="1:206" ht="13" x14ac:dyDescent="0.3">
      <c r="A77" s="4">
        <v>50</v>
      </c>
      <c r="B77" s="4">
        <v>0</v>
      </c>
      <c r="C77" s="4">
        <v>0</v>
      </c>
      <c r="D77" s="4">
        <v>1</v>
      </c>
      <c r="E77" s="4">
        <v>201</v>
      </c>
      <c r="F77" s="4">
        <f>ROUND(Source!O75,O77)</f>
        <v>586207.69999999995</v>
      </c>
      <c r="G77" s="4" t="s">
        <v>89</v>
      </c>
      <c r="H77" s="4" t="s">
        <v>90</v>
      </c>
      <c r="I77" s="4"/>
      <c r="J77" s="4"/>
      <c r="K77" s="4">
        <v>201</v>
      </c>
      <c r="L77" s="4">
        <v>1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478816.59</v>
      </c>
      <c r="X77" s="4">
        <v>1</v>
      </c>
      <c r="Y77" s="4">
        <v>478816.59</v>
      </c>
      <c r="Z77" s="4"/>
      <c r="AA77" s="4"/>
      <c r="AB77" s="4"/>
    </row>
    <row r="78" spans="1:206" ht="13" x14ac:dyDescent="0.3">
      <c r="A78" s="4">
        <v>50</v>
      </c>
      <c r="B78" s="4">
        <v>0</v>
      </c>
      <c r="C78" s="4">
        <v>0</v>
      </c>
      <c r="D78" s="4">
        <v>1</v>
      </c>
      <c r="E78" s="4">
        <v>202</v>
      </c>
      <c r="F78" s="4">
        <f>ROUND(Source!P75,O78)</f>
        <v>37690.550000000003</v>
      </c>
      <c r="G78" s="4" t="s">
        <v>91</v>
      </c>
      <c r="H78" s="4" t="s">
        <v>92</v>
      </c>
      <c r="I78" s="4"/>
      <c r="J78" s="4"/>
      <c r="K78" s="4">
        <v>202</v>
      </c>
      <c r="L78" s="4">
        <v>2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34089.519999999997</v>
      </c>
      <c r="X78" s="4">
        <v>1</v>
      </c>
      <c r="Y78" s="4">
        <v>34089.519999999997</v>
      </c>
      <c r="Z78" s="4"/>
      <c r="AA78" s="4"/>
      <c r="AB78" s="4"/>
    </row>
    <row r="79" spans="1:206" ht="13" x14ac:dyDescent="0.3">
      <c r="A79" s="4">
        <v>50</v>
      </c>
      <c r="B79" s="4">
        <v>0</v>
      </c>
      <c r="C79" s="4">
        <v>0</v>
      </c>
      <c r="D79" s="4">
        <v>1</v>
      </c>
      <c r="E79" s="4">
        <v>222</v>
      </c>
      <c r="F79" s="4">
        <f>ROUND(Source!AO75,O79)</f>
        <v>0</v>
      </c>
      <c r="G79" s="4" t="s">
        <v>93</v>
      </c>
      <c r="H79" s="4" t="s">
        <v>94</v>
      </c>
      <c r="I79" s="4"/>
      <c r="J79" s="4"/>
      <c r="K79" s="4">
        <v>222</v>
      </c>
      <c r="L79" s="4">
        <v>3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06" ht="13" x14ac:dyDescent="0.3">
      <c r="A80" s="4">
        <v>50</v>
      </c>
      <c r="B80" s="4">
        <v>0</v>
      </c>
      <c r="C80" s="4">
        <v>0</v>
      </c>
      <c r="D80" s="4">
        <v>1</v>
      </c>
      <c r="E80" s="4">
        <v>225</v>
      </c>
      <c r="F80" s="4">
        <f>ROUND(Source!AV75,O80)</f>
        <v>37690.550000000003</v>
      </c>
      <c r="G80" s="4" t="s">
        <v>95</v>
      </c>
      <c r="H80" s="4" t="s">
        <v>96</v>
      </c>
      <c r="I80" s="4"/>
      <c r="J80" s="4"/>
      <c r="K80" s="4">
        <v>225</v>
      </c>
      <c r="L80" s="4">
        <v>4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34089.519999999997</v>
      </c>
      <c r="X80" s="4">
        <v>1</v>
      </c>
      <c r="Y80" s="4">
        <v>34089.519999999997</v>
      </c>
      <c r="Z80" s="4"/>
      <c r="AA80" s="4"/>
      <c r="AB80" s="4"/>
    </row>
    <row r="81" spans="1:28" ht="13" x14ac:dyDescent="0.3">
      <c r="A81" s="4">
        <v>50</v>
      </c>
      <c r="B81" s="4">
        <v>1</v>
      </c>
      <c r="C81" s="4">
        <v>0</v>
      </c>
      <c r="D81" s="4">
        <v>1</v>
      </c>
      <c r="E81" s="4">
        <v>226</v>
      </c>
      <c r="F81" s="4">
        <f>ROUND(Source!AW75,O81)</f>
        <v>37690.550000000003</v>
      </c>
      <c r="G81" s="4" t="s">
        <v>97</v>
      </c>
      <c r="H81" s="4" t="s">
        <v>98</v>
      </c>
      <c r="I81" s="4"/>
      <c r="J81" s="4"/>
      <c r="K81" s="4">
        <v>226</v>
      </c>
      <c r="L81" s="4">
        <v>5</v>
      </c>
      <c r="M81" s="4">
        <v>0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34089.519999999997</v>
      </c>
      <c r="X81" s="4">
        <v>1</v>
      </c>
      <c r="Y81" s="4">
        <v>34089.519999999997</v>
      </c>
      <c r="Z81" s="4"/>
      <c r="AA81" s="4"/>
      <c r="AB81" s="4"/>
    </row>
    <row r="82" spans="1:28" ht="13" x14ac:dyDescent="0.3">
      <c r="A82" s="4">
        <v>50</v>
      </c>
      <c r="B82" s="4">
        <v>0</v>
      </c>
      <c r="C82" s="4">
        <v>0</v>
      </c>
      <c r="D82" s="4">
        <v>1</v>
      </c>
      <c r="E82" s="4">
        <v>227</v>
      </c>
      <c r="F82" s="4">
        <f>ROUND(Source!AX75,O82)</f>
        <v>0</v>
      </c>
      <c r="G82" s="4" t="s">
        <v>99</v>
      </c>
      <c r="H82" s="4" t="s">
        <v>100</v>
      </c>
      <c r="I82" s="4"/>
      <c r="J82" s="4"/>
      <c r="K82" s="4">
        <v>227</v>
      </c>
      <c r="L82" s="4">
        <v>6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ht="13" x14ac:dyDescent="0.3">
      <c r="A83" s="4">
        <v>50</v>
      </c>
      <c r="B83" s="4">
        <v>0</v>
      </c>
      <c r="C83" s="4">
        <v>0</v>
      </c>
      <c r="D83" s="4">
        <v>1</v>
      </c>
      <c r="E83" s="4">
        <v>228</v>
      </c>
      <c r="F83" s="4">
        <f>ROUND(Source!AY75,O83)</f>
        <v>37690.550000000003</v>
      </c>
      <c r="G83" s="4" t="s">
        <v>101</v>
      </c>
      <c r="H83" s="4" t="s">
        <v>102</v>
      </c>
      <c r="I83" s="4"/>
      <c r="J83" s="4"/>
      <c r="K83" s="4">
        <v>228</v>
      </c>
      <c r="L83" s="4">
        <v>7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34089.519999999997</v>
      </c>
      <c r="X83" s="4">
        <v>1</v>
      </c>
      <c r="Y83" s="4">
        <v>34089.519999999997</v>
      </c>
      <c r="Z83" s="4"/>
      <c r="AA83" s="4"/>
      <c r="AB83" s="4"/>
    </row>
    <row r="84" spans="1:28" ht="13" x14ac:dyDescent="0.3">
      <c r="A84" s="4">
        <v>50</v>
      </c>
      <c r="B84" s="4">
        <v>1</v>
      </c>
      <c r="C84" s="4">
        <v>0</v>
      </c>
      <c r="D84" s="4">
        <v>1</v>
      </c>
      <c r="E84" s="4">
        <v>216</v>
      </c>
      <c r="F84" s="4">
        <f>ROUND(Source!AP75,O84)</f>
        <v>0</v>
      </c>
      <c r="G84" s="4" t="s">
        <v>103</v>
      </c>
      <c r="H84" s="4" t="s">
        <v>104</v>
      </c>
      <c r="I84" s="4"/>
      <c r="J84" s="4"/>
      <c r="K84" s="4">
        <v>216</v>
      </c>
      <c r="L84" s="4">
        <v>8</v>
      </c>
      <c r="M84" s="4">
        <v>0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ht="13" x14ac:dyDescent="0.3">
      <c r="A85" s="4">
        <v>50</v>
      </c>
      <c r="B85" s="4">
        <v>0</v>
      </c>
      <c r="C85" s="4">
        <v>0</v>
      </c>
      <c r="D85" s="4">
        <v>1</v>
      </c>
      <c r="E85" s="4">
        <v>223</v>
      </c>
      <c r="F85" s="4">
        <f>ROUND(Source!AQ75,O85)</f>
        <v>0</v>
      </c>
      <c r="G85" s="4" t="s">
        <v>105</v>
      </c>
      <c r="H85" s="4" t="s">
        <v>106</v>
      </c>
      <c r="I85" s="4"/>
      <c r="J85" s="4"/>
      <c r="K85" s="4">
        <v>223</v>
      </c>
      <c r="L85" s="4">
        <v>9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ht="13" x14ac:dyDescent="0.3">
      <c r="A86" s="4">
        <v>50</v>
      </c>
      <c r="B86" s="4">
        <v>0</v>
      </c>
      <c r="C86" s="4">
        <v>0</v>
      </c>
      <c r="D86" s="4">
        <v>1</v>
      </c>
      <c r="E86" s="4">
        <v>229</v>
      </c>
      <c r="F86" s="4">
        <f>ROUND(Source!AZ75,O86)</f>
        <v>0</v>
      </c>
      <c r="G86" s="4" t="s">
        <v>107</v>
      </c>
      <c r="H86" s="4" t="s">
        <v>108</v>
      </c>
      <c r="I86" s="4"/>
      <c r="J86" s="4"/>
      <c r="K86" s="4">
        <v>229</v>
      </c>
      <c r="L86" s="4">
        <v>10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ht="13" x14ac:dyDescent="0.3">
      <c r="A87" s="4">
        <v>50</v>
      </c>
      <c r="B87" s="4">
        <v>1</v>
      </c>
      <c r="C87" s="4">
        <v>0</v>
      </c>
      <c r="D87" s="4">
        <v>1</v>
      </c>
      <c r="E87" s="4">
        <v>203</v>
      </c>
      <c r="F87" s="4">
        <f>ROUND(Source!Q75,O87)</f>
        <v>10165.299999999999</v>
      </c>
      <c r="G87" s="4" t="s">
        <v>109</v>
      </c>
      <c r="H87" s="4" t="s">
        <v>110</v>
      </c>
      <c r="I87" s="4"/>
      <c r="J87" s="4"/>
      <c r="K87" s="4">
        <v>203</v>
      </c>
      <c r="L87" s="4">
        <v>11</v>
      </c>
      <c r="M87" s="4">
        <v>0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8046.18</v>
      </c>
      <c r="X87" s="4">
        <v>1</v>
      </c>
      <c r="Y87" s="4">
        <v>8046.18</v>
      </c>
      <c r="Z87" s="4"/>
      <c r="AA87" s="4"/>
      <c r="AB87" s="4"/>
    </row>
    <row r="88" spans="1:28" ht="13" x14ac:dyDescent="0.3">
      <c r="A88" s="4">
        <v>50</v>
      </c>
      <c r="B88" s="4">
        <v>0</v>
      </c>
      <c r="C88" s="4">
        <v>0</v>
      </c>
      <c r="D88" s="4">
        <v>1</v>
      </c>
      <c r="E88" s="4">
        <v>231</v>
      </c>
      <c r="F88" s="4">
        <f>ROUND(Source!BB75,O88)</f>
        <v>0</v>
      </c>
      <c r="G88" s="4" t="s">
        <v>111</v>
      </c>
      <c r="H88" s="4" t="s">
        <v>112</v>
      </c>
      <c r="I88" s="4"/>
      <c r="J88" s="4"/>
      <c r="K88" s="4">
        <v>231</v>
      </c>
      <c r="L88" s="4">
        <v>12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ht="13" x14ac:dyDescent="0.3">
      <c r="A89" s="4">
        <v>50</v>
      </c>
      <c r="B89" s="4">
        <v>1</v>
      </c>
      <c r="C89" s="4">
        <v>0</v>
      </c>
      <c r="D89" s="4">
        <v>1</v>
      </c>
      <c r="E89" s="4">
        <v>204</v>
      </c>
      <c r="F89" s="4">
        <f>ROUND(Source!R75,O89)</f>
        <v>2926.76</v>
      </c>
      <c r="G89" s="4" t="s">
        <v>113</v>
      </c>
      <c r="H89" s="4" t="s">
        <v>114</v>
      </c>
      <c r="I89" s="4"/>
      <c r="J89" s="4"/>
      <c r="K89" s="4">
        <v>204</v>
      </c>
      <c r="L89" s="4">
        <v>13</v>
      </c>
      <c r="M89" s="4">
        <v>0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2630.55</v>
      </c>
      <c r="X89" s="4">
        <v>1</v>
      </c>
      <c r="Y89" s="4">
        <v>2630.55</v>
      </c>
      <c r="Z89" s="4"/>
      <c r="AA89" s="4"/>
      <c r="AB89" s="4"/>
    </row>
    <row r="90" spans="1:28" ht="13" x14ac:dyDescent="0.3">
      <c r="A90" s="4">
        <v>50</v>
      </c>
      <c r="B90" s="4">
        <v>1</v>
      </c>
      <c r="C90" s="4">
        <v>0</v>
      </c>
      <c r="D90" s="4">
        <v>1</v>
      </c>
      <c r="E90" s="4">
        <v>205</v>
      </c>
      <c r="F90" s="4">
        <f>ROUND(Source!S75,O90)</f>
        <v>538351.85</v>
      </c>
      <c r="G90" s="4" t="s">
        <v>115</v>
      </c>
      <c r="H90" s="4" t="s">
        <v>116</v>
      </c>
      <c r="I90" s="4"/>
      <c r="J90" s="4"/>
      <c r="K90" s="4">
        <v>205</v>
      </c>
      <c r="L90" s="4">
        <v>14</v>
      </c>
      <c r="M90" s="4">
        <v>0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436680.89</v>
      </c>
      <c r="X90" s="4">
        <v>1</v>
      </c>
      <c r="Y90" s="4">
        <v>436680.89</v>
      </c>
      <c r="Z90" s="4"/>
      <c r="AA90" s="4"/>
      <c r="AB90" s="4"/>
    </row>
    <row r="91" spans="1:28" ht="13" x14ac:dyDescent="0.3">
      <c r="A91" s="4">
        <v>50</v>
      </c>
      <c r="B91" s="4">
        <v>0</v>
      </c>
      <c r="C91" s="4">
        <v>0</v>
      </c>
      <c r="D91" s="4">
        <v>1</v>
      </c>
      <c r="E91" s="4">
        <v>232</v>
      </c>
      <c r="F91" s="4">
        <f>ROUND(Source!BC75,O91)</f>
        <v>0</v>
      </c>
      <c r="G91" s="4" t="s">
        <v>117</v>
      </c>
      <c r="H91" s="4" t="s">
        <v>118</v>
      </c>
      <c r="I91" s="4"/>
      <c r="J91" s="4"/>
      <c r="K91" s="4">
        <v>232</v>
      </c>
      <c r="L91" s="4">
        <v>15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ht="13" x14ac:dyDescent="0.3">
      <c r="A92" s="4">
        <v>50</v>
      </c>
      <c r="B92" s="4">
        <v>0</v>
      </c>
      <c r="C92" s="4">
        <v>0</v>
      </c>
      <c r="D92" s="4">
        <v>1</v>
      </c>
      <c r="E92" s="4">
        <v>214</v>
      </c>
      <c r="F92" s="4">
        <f>ROUND(Source!AS75,O92)</f>
        <v>0</v>
      </c>
      <c r="G92" s="4" t="s">
        <v>119</v>
      </c>
      <c r="H92" s="4" t="s">
        <v>120</v>
      </c>
      <c r="I92" s="4"/>
      <c r="J92" s="4"/>
      <c r="K92" s="4">
        <v>214</v>
      </c>
      <c r="L92" s="4">
        <v>16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ht="13" x14ac:dyDescent="0.3">
      <c r="A93" s="4">
        <v>50</v>
      </c>
      <c r="B93" s="4">
        <v>0</v>
      </c>
      <c r="C93" s="4">
        <v>0</v>
      </c>
      <c r="D93" s="4">
        <v>1</v>
      </c>
      <c r="E93" s="4">
        <v>215</v>
      </c>
      <c r="F93" s="4">
        <f>ROUND(Source!AT75,O93)</f>
        <v>1334815.1599999999</v>
      </c>
      <c r="G93" s="4" t="s">
        <v>121</v>
      </c>
      <c r="H93" s="4" t="s">
        <v>122</v>
      </c>
      <c r="I93" s="4"/>
      <c r="J93" s="4"/>
      <c r="K93" s="4">
        <v>215</v>
      </c>
      <c r="L93" s="4">
        <v>17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1076512.6399999999</v>
      </c>
      <c r="X93" s="4">
        <v>1</v>
      </c>
      <c r="Y93" s="4">
        <v>1076512.6399999999</v>
      </c>
      <c r="Z93" s="4"/>
      <c r="AA93" s="4"/>
      <c r="AB93" s="4"/>
    </row>
    <row r="94" spans="1:28" ht="13" x14ac:dyDescent="0.3">
      <c r="A94" s="4">
        <v>50</v>
      </c>
      <c r="B94" s="4">
        <v>1</v>
      </c>
      <c r="C94" s="4">
        <v>0</v>
      </c>
      <c r="D94" s="4">
        <v>1</v>
      </c>
      <c r="E94" s="4">
        <v>217</v>
      </c>
      <c r="F94" s="4">
        <f>ROUND(Source!AU75,O94)</f>
        <v>0</v>
      </c>
      <c r="G94" s="4" t="s">
        <v>123</v>
      </c>
      <c r="H94" s="4" t="s">
        <v>124</v>
      </c>
      <c r="I94" s="4"/>
      <c r="J94" s="4"/>
      <c r="K94" s="4">
        <v>217</v>
      </c>
      <c r="L94" s="4">
        <v>18</v>
      </c>
      <c r="M94" s="4">
        <v>0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ht="13" x14ac:dyDescent="0.3">
      <c r="A95" s="4">
        <v>50</v>
      </c>
      <c r="B95" s="4">
        <v>0</v>
      </c>
      <c r="C95" s="4">
        <v>0</v>
      </c>
      <c r="D95" s="4">
        <v>1</v>
      </c>
      <c r="E95" s="4">
        <v>230</v>
      </c>
      <c r="F95" s="4">
        <f>ROUND(Source!BA75,O95)</f>
        <v>0</v>
      </c>
      <c r="G95" s="4" t="s">
        <v>125</v>
      </c>
      <c r="H95" s="4" t="s">
        <v>126</v>
      </c>
      <c r="I95" s="4"/>
      <c r="J95" s="4"/>
      <c r="K95" s="4">
        <v>230</v>
      </c>
      <c r="L95" s="4">
        <v>19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ht="13" x14ac:dyDescent="0.3">
      <c r="A96" s="4">
        <v>50</v>
      </c>
      <c r="B96" s="4">
        <v>0</v>
      </c>
      <c r="C96" s="4">
        <v>0</v>
      </c>
      <c r="D96" s="4">
        <v>1</v>
      </c>
      <c r="E96" s="4">
        <v>206</v>
      </c>
      <c r="F96" s="4">
        <f>ROUND(Source!T75,O96)</f>
        <v>0</v>
      </c>
      <c r="G96" s="4" t="s">
        <v>127</v>
      </c>
      <c r="H96" s="4" t="s">
        <v>128</v>
      </c>
      <c r="I96" s="4"/>
      <c r="J96" s="4"/>
      <c r="K96" s="4">
        <v>206</v>
      </c>
      <c r="L96" s="4">
        <v>20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06" ht="13" x14ac:dyDescent="0.3">
      <c r="A97" s="4">
        <v>50</v>
      </c>
      <c r="B97" s="4">
        <v>0</v>
      </c>
      <c r="C97" s="4">
        <v>0</v>
      </c>
      <c r="D97" s="4">
        <v>1</v>
      </c>
      <c r="E97" s="4">
        <v>207</v>
      </c>
      <c r="F97" s="4">
        <f>Source!U75</f>
        <v>685.10400000000004</v>
      </c>
      <c r="G97" s="4" t="s">
        <v>129</v>
      </c>
      <c r="H97" s="4" t="s">
        <v>130</v>
      </c>
      <c r="I97" s="4"/>
      <c r="J97" s="4"/>
      <c r="K97" s="4">
        <v>207</v>
      </c>
      <c r="L97" s="4">
        <v>21</v>
      </c>
      <c r="M97" s="4">
        <v>3</v>
      </c>
      <c r="N97" s="4" t="s">
        <v>3</v>
      </c>
      <c r="O97" s="4">
        <v>-1</v>
      </c>
      <c r="P97" s="4"/>
      <c r="Q97" s="4"/>
      <c r="R97" s="4"/>
      <c r="S97" s="4"/>
      <c r="T97" s="4"/>
      <c r="U97" s="4"/>
      <c r="V97" s="4"/>
      <c r="W97" s="4">
        <v>395.99232000000001</v>
      </c>
      <c r="X97" s="4">
        <v>1</v>
      </c>
      <c r="Y97" s="4">
        <v>395.99232000000001</v>
      </c>
      <c r="Z97" s="4"/>
      <c r="AA97" s="4"/>
      <c r="AB97" s="4"/>
    </row>
    <row r="98" spans="1:206" ht="13" x14ac:dyDescent="0.3">
      <c r="A98" s="4">
        <v>50</v>
      </c>
      <c r="B98" s="4">
        <v>0</v>
      </c>
      <c r="C98" s="4">
        <v>0</v>
      </c>
      <c r="D98" s="4">
        <v>1</v>
      </c>
      <c r="E98" s="4">
        <v>208</v>
      </c>
      <c r="F98" s="4">
        <f>Source!V75</f>
        <v>8.016</v>
      </c>
      <c r="G98" s="4" t="s">
        <v>131</v>
      </c>
      <c r="H98" s="4" t="s">
        <v>132</v>
      </c>
      <c r="I98" s="4"/>
      <c r="J98" s="4"/>
      <c r="K98" s="4">
        <v>208</v>
      </c>
      <c r="L98" s="4">
        <v>22</v>
      </c>
      <c r="M98" s="4">
        <v>3</v>
      </c>
      <c r="N98" s="4" t="s">
        <v>3</v>
      </c>
      <c r="O98" s="4">
        <v>-1</v>
      </c>
      <c r="P98" s="4"/>
      <c r="Q98" s="4"/>
      <c r="R98" s="4"/>
      <c r="S98" s="4"/>
      <c r="T98" s="4"/>
      <c r="U98" s="4"/>
      <c r="V98" s="4"/>
      <c r="W98" s="4">
        <v>7.3507199999999999</v>
      </c>
      <c r="X98" s="4">
        <v>1</v>
      </c>
      <c r="Y98" s="4">
        <v>7.3507199999999999</v>
      </c>
      <c r="Z98" s="4"/>
      <c r="AA98" s="4"/>
      <c r="AB98" s="4"/>
    </row>
    <row r="99" spans="1:206" ht="13" x14ac:dyDescent="0.3">
      <c r="A99" s="4">
        <v>50</v>
      </c>
      <c r="B99" s="4">
        <v>0</v>
      </c>
      <c r="C99" s="4">
        <v>0</v>
      </c>
      <c r="D99" s="4">
        <v>1</v>
      </c>
      <c r="E99" s="4">
        <v>209</v>
      </c>
      <c r="F99" s="4">
        <f>ROUND(Source!W75,O99)</f>
        <v>0</v>
      </c>
      <c r="G99" s="4" t="s">
        <v>133</v>
      </c>
      <c r="H99" s="4" t="s">
        <v>134</v>
      </c>
      <c r="I99" s="4"/>
      <c r="J99" s="4"/>
      <c r="K99" s="4">
        <v>209</v>
      </c>
      <c r="L99" s="4">
        <v>23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06" ht="13" x14ac:dyDescent="0.3">
      <c r="A100" s="4">
        <v>50</v>
      </c>
      <c r="B100" s="4">
        <v>0</v>
      </c>
      <c r="C100" s="4">
        <v>0</v>
      </c>
      <c r="D100" s="4">
        <v>1</v>
      </c>
      <c r="E100" s="4">
        <v>233</v>
      </c>
      <c r="F100" s="4">
        <f>ROUND(Source!BD75,O100)</f>
        <v>0</v>
      </c>
      <c r="G100" s="4" t="s">
        <v>135</v>
      </c>
      <c r="H100" s="4" t="s">
        <v>136</v>
      </c>
      <c r="I100" s="4"/>
      <c r="J100" s="4"/>
      <c r="K100" s="4">
        <v>233</v>
      </c>
      <c r="L100" s="4">
        <v>24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06" ht="13" x14ac:dyDescent="0.3">
      <c r="A101" s="4">
        <v>50</v>
      </c>
      <c r="B101" s="4">
        <v>1</v>
      </c>
      <c r="C101" s="4">
        <v>0</v>
      </c>
      <c r="D101" s="4">
        <v>1</v>
      </c>
      <c r="E101" s="4">
        <v>210</v>
      </c>
      <c r="F101" s="4">
        <f>ROUND(Source!X75,O101)</f>
        <v>494424.06</v>
      </c>
      <c r="G101" s="4" t="s">
        <v>137</v>
      </c>
      <c r="H101" s="4" t="s">
        <v>138</v>
      </c>
      <c r="I101" s="4"/>
      <c r="J101" s="4"/>
      <c r="K101" s="4">
        <v>210</v>
      </c>
      <c r="L101" s="4">
        <v>25</v>
      </c>
      <c r="M101" s="4">
        <v>0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395515.91</v>
      </c>
      <c r="X101" s="4">
        <v>1</v>
      </c>
      <c r="Y101" s="4">
        <v>395515.91</v>
      </c>
      <c r="Z101" s="4"/>
      <c r="AA101" s="4"/>
      <c r="AB101" s="4"/>
    </row>
    <row r="102" spans="1:206" ht="13" x14ac:dyDescent="0.3">
      <c r="A102" s="4">
        <v>50</v>
      </c>
      <c r="B102" s="4">
        <v>1</v>
      </c>
      <c r="C102" s="4">
        <v>0</v>
      </c>
      <c r="D102" s="4">
        <v>1</v>
      </c>
      <c r="E102" s="4">
        <v>211</v>
      </c>
      <c r="F102" s="4">
        <f>ROUND(Source!Y75,O102)</f>
        <v>254183.4</v>
      </c>
      <c r="G102" s="4" t="s">
        <v>139</v>
      </c>
      <c r="H102" s="4" t="s">
        <v>140</v>
      </c>
      <c r="I102" s="4"/>
      <c r="J102" s="4"/>
      <c r="K102" s="4">
        <v>211</v>
      </c>
      <c r="L102" s="4">
        <v>26</v>
      </c>
      <c r="M102" s="4">
        <v>0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202180.14</v>
      </c>
      <c r="X102" s="4">
        <v>1</v>
      </c>
      <c r="Y102" s="4">
        <v>202180.14</v>
      </c>
      <c r="Z102" s="4"/>
      <c r="AA102" s="4"/>
      <c r="AB102" s="4"/>
    </row>
    <row r="103" spans="1:206" ht="13" x14ac:dyDescent="0.3">
      <c r="A103" s="4">
        <v>50</v>
      </c>
      <c r="B103" s="4">
        <v>0</v>
      </c>
      <c r="C103" s="4">
        <v>0</v>
      </c>
      <c r="D103" s="4">
        <v>1</v>
      </c>
      <c r="E103" s="4">
        <v>224</v>
      </c>
      <c r="F103" s="4">
        <f>ROUND(Source!AR75,O103)</f>
        <v>1334815.1599999999</v>
      </c>
      <c r="G103" s="4" t="s">
        <v>141</v>
      </c>
      <c r="H103" s="4" t="s">
        <v>142</v>
      </c>
      <c r="I103" s="4"/>
      <c r="J103" s="4"/>
      <c r="K103" s="4">
        <v>224</v>
      </c>
      <c r="L103" s="4">
        <v>27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1076512.6400000001</v>
      </c>
      <c r="X103" s="4">
        <v>1</v>
      </c>
      <c r="Y103" s="4">
        <v>1076512.6400000001</v>
      </c>
      <c r="Z103" s="4"/>
      <c r="AA103" s="4"/>
      <c r="AB103" s="4"/>
    </row>
    <row r="105" spans="1:206" ht="13" x14ac:dyDescent="0.3">
      <c r="A105" s="2">
        <v>51</v>
      </c>
      <c r="B105" s="2">
        <f>B12</f>
        <v>171</v>
      </c>
      <c r="C105" s="2">
        <f>A12</f>
        <v>1</v>
      </c>
      <c r="D105" s="2">
        <f>ROW(A12)</f>
        <v>12</v>
      </c>
      <c r="E105" s="2"/>
      <c r="F105" s="2" t="str">
        <f>IF(F12&lt;&gt;"",F12,"")</f>
        <v/>
      </c>
      <c r="G105" s="2" t="str">
        <f>IF(G12&lt;&gt;"",G12,"")</f>
        <v>Ремонт офиса. (Дополнительные работы)</v>
      </c>
      <c r="H105" s="2">
        <v>0</v>
      </c>
      <c r="I105" s="2"/>
      <c r="J105" s="2"/>
      <c r="K105" s="2"/>
      <c r="L105" s="2"/>
      <c r="M105" s="2"/>
      <c r="N105" s="2"/>
      <c r="O105" s="2">
        <f t="shared" ref="O105:T105" si="61">ROUND(O75,2)</f>
        <v>586207.69999999995</v>
      </c>
      <c r="P105" s="2">
        <f t="shared" si="61"/>
        <v>37690.550000000003</v>
      </c>
      <c r="Q105" s="2">
        <f t="shared" si="61"/>
        <v>10165.299999999999</v>
      </c>
      <c r="R105" s="2">
        <f t="shared" si="61"/>
        <v>2926.76</v>
      </c>
      <c r="S105" s="2">
        <f t="shared" si="61"/>
        <v>538351.85</v>
      </c>
      <c r="T105" s="2">
        <f t="shared" si="61"/>
        <v>0</v>
      </c>
      <c r="U105" s="2">
        <f>U75</f>
        <v>685.10400000000004</v>
      </c>
      <c r="V105" s="2">
        <f>V75</f>
        <v>8.016</v>
      </c>
      <c r="W105" s="2">
        <f>ROUND(W75,2)</f>
        <v>0</v>
      </c>
      <c r="X105" s="2">
        <f>ROUND(X75,2)</f>
        <v>494424.06</v>
      </c>
      <c r="Y105" s="2">
        <f>ROUND(Y75,2)</f>
        <v>254183.4</v>
      </c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>
        <f t="shared" ref="AO105:BD105" si="62">ROUND(AO75,2)</f>
        <v>0</v>
      </c>
      <c r="AP105" s="2">
        <f t="shared" si="62"/>
        <v>0</v>
      </c>
      <c r="AQ105" s="2">
        <f t="shared" si="62"/>
        <v>0</v>
      </c>
      <c r="AR105" s="2">
        <f t="shared" si="62"/>
        <v>1334815.1599999999</v>
      </c>
      <c r="AS105" s="2">
        <f t="shared" si="62"/>
        <v>0</v>
      </c>
      <c r="AT105" s="2">
        <f t="shared" si="62"/>
        <v>1334815.1599999999</v>
      </c>
      <c r="AU105" s="2">
        <f t="shared" si="62"/>
        <v>0</v>
      </c>
      <c r="AV105" s="2">
        <f t="shared" si="62"/>
        <v>37690.550000000003</v>
      </c>
      <c r="AW105" s="2">
        <f t="shared" si="62"/>
        <v>37690.550000000003</v>
      </c>
      <c r="AX105" s="2">
        <f t="shared" si="62"/>
        <v>0</v>
      </c>
      <c r="AY105" s="2">
        <f t="shared" si="62"/>
        <v>37690.550000000003</v>
      </c>
      <c r="AZ105" s="2">
        <f t="shared" si="62"/>
        <v>0</v>
      </c>
      <c r="BA105" s="2">
        <f t="shared" si="62"/>
        <v>0</v>
      </c>
      <c r="BB105" s="2">
        <f t="shared" si="62"/>
        <v>0</v>
      </c>
      <c r="BC105" s="2">
        <f t="shared" si="62"/>
        <v>0</v>
      </c>
      <c r="BD105" s="2">
        <f t="shared" si="62"/>
        <v>0</v>
      </c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>
        <v>0</v>
      </c>
    </row>
    <row r="107" spans="1:206" ht="13" x14ac:dyDescent="0.3">
      <c r="A107" s="4">
        <v>50</v>
      </c>
      <c r="B107" s="4">
        <v>0</v>
      </c>
      <c r="C107" s="4">
        <v>0</v>
      </c>
      <c r="D107" s="4">
        <v>1</v>
      </c>
      <c r="E107" s="4">
        <v>201</v>
      </c>
      <c r="F107" s="4">
        <f>ROUND(Source!O105,O107)</f>
        <v>586207.69999999995</v>
      </c>
      <c r="G107" s="4" t="s">
        <v>89</v>
      </c>
      <c r="H107" s="4" t="s">
        <v>90</v>
      </c>
      <c r="I107" s="4"/>
      <c r="J107" s="4"/>
      <c r="K107" s="4">
        <v>201</v>
      </c>
      <c r="L107" s="4">
        <v>1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478816.59</v>
      </c>
      <c r="X107" s="4">
        <v>1</v>
      </c>
      <c r="Y107" s="4">
        <v>478816.59</v>
      </c>
      <c r="Z107" s="4"/>
      <c r="AA107" s="4"/>
      <c r="AB107" s="4"/>
    </row>
    <row r="108" spans="1:206" ht="13" x14ac:dyDescent="0.3">
      <c r="A108" s="4">
        <v>50</v>
      </c>
      <c r="B108" s="4">
        <v>0</v>
      </c>
      <c r="C108" s="4">
        <v>0</v>
      </c>
      <c r="D108" s="4">
        <v>1</v>
      </c>
      <c r="E108" s="4">
        <v>202</v>
      </c>
      <c r="F108" s="4">
        <f>ROUND(Source!P105,O108)</f>
        <v>37690.550000000003</v>
      </c>
      <c r="G108" s="4" t="s">
        <v>91</v>
      </c>
      <c r="H108" s="4" t="s">
        <v>92</v>
      </c>
      <c r="I108" s="4"/>
      <c r="J108" s="4"/>
      <c r="K108" s="4">
        <v>202</v>
      </c>
      <c r="L108" s="4">
        <v>2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34089.519999999997</v>
      </c>
      <c r="X108" s="4">
        <v>1</v>
      </c>
      <c r="Y108" s="4">
        <v>34089.519999999997</v>
      </c>
      <c r="Z108" s="4"/>
      <c r="AA108" s="4"/>
      <c r="AB108" s="4"/>
    </row>
    <row r="109" spans="1:206" ht="13" x14ac:dyDescent="0.3">
      <c r="A109" s="4">
        <v>50</v>
      </c>
      <c r="B109" s="4">
        <v>0</v>
      </c>
      <c r="C109" s="4">
        <v>0</v>
      </c>
      <c r="D109" s="4">
        <v>1</v>
      </c>
      <c r="E109" s="4">
        <v>222</v>
      </c>
      <c r="F109" s="4">
        <f>ROUND(Source!AO105,O109)</f>
        <v>0</v>
      </c>
      <c r="G109" s="4" t="s">
        <v>93</v>
      </c>
      <c r="H109" s="4" t="s">
        <v>94</v>
      </c>
      <c r="I109" s="4"/>
      <c r="J109" s="4"/>
      <c r="K109" s="4">
        <v>222</v>
      </c>
      <c r="L109" s="4">
        <v>3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06" ht="13" x14ac:dyDescent="0.3">
      <c r="A110" s="4">
        <v>50</v>
      </c>
      <c r="B110" s="4">
        <v>0</v>
      </c>
      <c r="C110" s="4">
        <v>0</v>
      </c>
      <c r="D110" s="4">
        <v>1</v>
      </c>
      <c r="E110" s="4">
        <v>225</v>
      </c>
      <c r="F110" s="4">
        <f>ROUND(Source!AV105,O110)</f>
        <v>37690.550000000003</v>
      </c>
      <c r="G110" s="4" t="s">
        <v>95</v>
      </c>
      <c r="H110" s="4" t="s">
        <v>96</v>
      </c>
      <c r="I110" s="4"/>
      <c r="J110" s="4"/>
      <c r="K110" s="4">
        <v>225</v>
      </c>
      <c r="L110" s="4">
        <v>4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34089.519999999997</v>
      </c>
      <c r="X110" s="4">
        <v>1</v>
      </c>
      <c r="Y110" s="4">
        <v>34089.519999999997</v>
      </c>
      <c r="Z110" s="4"/>
      <c r="AA110" s="4"/>
      <c r="AB110" s="4"/>
    </row>
    <row r="111" spans="1:206" ht="13" x14ac:dyDescent="0.3">
      <c r="A111" s="4">
        <v>50</v>
      </c>
      <c r="B111" s="4">
        <v>0</v>
      </c>
      <c r="C111" s="4">
        <v>0</v>
      </c>
      <c r="D111" s="4">
        <v>1</v>
      </c>
      <c r="E111" s="4">
        <v>226</v>
      </c>
      <c r="F111" s="4">
        <f>ROUND(Source!AW105,O111)</f>
        <v>37690.550000000003</v>
      </c>
      <c r="G111" s="4" t="s">
        <v>97</v>
      </c>
      <c r="H111" s="4" t="s">
        <v>98</v>
      </c>
      <c r="I111" s="4"/>
      <c r="J111" s="4"/>
      <c r="K111" s="4">
        <v>226</v>
      </c>
      <c r="L111" s="4">
        <v>5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34089.519999999997</v>
      </c>
      <c r="X111" s="4">
        <v>1</v>
      </c>
      <c r="Y111" s="4">
        <v>34089.519999999997</v>
      </c>
      <c r="Z111" s="4"/>
      <c r="AA111" s="4"/>
      <c r="AB111" s="4"/>
    </row>
    <row r="112" spans="1:206" ht="13" x14ac:dyDescent="0.3">
      <c r="A112" s="4">
        <v>50</v>
      </c>
      <c r="B112" s="4">
        <v>0</v>
      </c>
      <c r="C112" s="4">
        <v>0</v>
      </c>
      <c r="D112" s="4">
        <v>1</v>
      </c>
      <c r="E112" s="4">
        <v>227</v>
      </c>
      <c r="F112" s="4">
        <f>ROUND(Source!AX105,O112)</f>
        <v>0</v>
      </c>
      <c r="G112" s="4" t="s">
        <v>99</v>
      </c>
      <c r="H112" s="4" t="s">
        <v>100</v>
      </c>
      <c r="I112" s="4"/>
      <c r="J112" s="4"/>
      <c r="K112" s="4">
        <v>227</v>
      </c>
      <c r="L112" s="4">
        <v>6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ht="13" x14ac:dyDescent="0.3">
      <c r="A113" s="4">
        <v>50</v>
      </c>
      <c r="B113" s="4">
        <v>0</v>
      </c>
      <c r="C113" s="4">
        <v>0</v>
      </c>
      <c r="D113" s="4">
        <v>1</v>
      </c>
      <c r="E113" s="4">
        <v>228</v>
      </c>
      <c r="F113" s="4">
        <f>ROUND(Source!AY105,O113)</f>
        <v>37690.550000000003</v>
      </c>
      <c r="G113" s="4" t="s">
        <v>101</v>
      </c>
      <c r="H113" s="4" t="s">
        <v>102</v>
      </c>
      <c r="I113" s="4"/>
      <c r="J113" s="4"/>
      <c r="K113" s="4">
        <v>228</v>
      </c>
      <c r="L113" s="4">
        <v>7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34089.519999999997</v>
      </c>
      <c r="X113" s="4">
        <v>1</v>
      </c>
      <c r="Y113" s="4">
        <v>34089.519999999997</v>
      </c>
      <c r="Z113" s="4"/>
      <c r="AA113" s="4"/>
      <c r="AB113" s="4"/>
    </row>
    <row r="114" spans="1:28" ht="13" x14ac:dyDescent="0.3">
      <c r="A114" s="4">
        <v>50</v>
      </c>
      <c r="B114" s="4">
        <v>0</v>
      </c>
      <c r="C114" s="4">
        <v>0</v>
      </c>
      <c r="D114" s="4">
        <v>1</v>
      </c>
      <c r="E114" s="4">
        <v>216</v>
      </c>
      <c r="F114" s="4">
        <f>ROUND(Source!AP105,O114)</f>
        <v>0</v>
      </c>
      <c r="G114" s="4" t="s">
        <v>103</v>
      </c>
      <c r="H114" s="4" t="s">
        <v>104</v>
      </c>
      <c r="I114" s="4"/>
      <c r="J114" s="4"/>
      <c r="K114" s="4">
        <v>216</v>
      </c>
      <c r="L114" s="4">
        <v>8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ht="13" x14ac:dyDescent="0.3">
      <c r="A115" s="4">
        <v>50</v>
      </c>
      <c r="B115" s="4">
        <v>0</v>
      </c>
      <c r="C115" s="4">
        <v>0</v>
      </c>
      <c r="D115" s="4">
        <v>1</v>
      </c>
      <c r="E115" s="4">
        <v>223</v>
      </c>
      <c r="F115" s="4">
        <f>ROUND(Source!AQ105,O115)</f>
        <v>0</v>
      </c>
      <c r="G115" s="4" t="s">
        <v>105</v>
      </c>
      <c r="H115" s="4" t="s">
        <v>106</v>
      </c>
      <c r="I115" s="4"/>
      <c r="J115" s="4"/>
      <c r="K115" s="4">
        <v>223</v>
      </c>
      <c r="L115" s="4">
        <v>9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ht="13" x14ac:dyDescent="0.3">
      <c r="A116" s="4">
        <v>50</v>
      </c>
      <c r="B116" s="4">
        <v>0</v>
      </c>
      <c r="C116" s="4">
        <v>0</v>
      </c>
      <c r="D116" s="4">
        <v>1</v>
      </c>
      <c r="E116" s="4">
        <v>229</v>
      </c>
      <c r="F116" s="4">
        <f>ROUND(Source!AZ105,O116)</f>
        <v>0</v>
      </c>
      <c r="G116" s="4" t="s">
        <v>107</v>
      </c>
      <c r="H116" s="4" t="s">
        <v>108</v>
      </c>
      <c r="I116" s="4"/>
      <c r="J116" s="4"/>
      <c r="K116" s="4">
        <v>229</v>
      </c>
      <c r="L116" s="4">
        <v>10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ht="13" x14ac:dyDescent="0.3">
      <c r="A117" s="4">
        <v>50</v>
      </c>
      <c r="B117" s="4">
        <v>0</v>
      </c>
      <c r="C117" s="4">
        <v>0</v>
      </c>
      <c r="D117" s="4">
        <v>1</v>
      </c>
      <c r="E117" s="4">
        <v>203</v>
      </c>
      <c r="F117" s="4">
        <f>ROUND(Source!Q105,O117)</f>
        <v>10165.299999999999</v>
      </c>
      <c r="G117" s="4" t="s">
        <v>109</v>
      </c>
      <c r="H117" s="4" t="s">
        <v>110</v>
      </c>
      <c r="I117" s="4"/>
      <c r="J117" s="4"/>
      <c r="K117" s="4">
        <v>203</v>
      </c>
      <c r="L117" s="4">
        <v>11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8046.18</v>
      </c>
      <c r="X117" s="4">
        <v>1</v>
      </c>
      <c r="Y117" s="4">
        <v>8046.18</v>
      </c>
      <c r="Z117" s="4"/>
      <c r="AA117" s="4"/>
      <c r="AB117" s="4"/>
    </row>
    <row r="118" spans="1:28" ht="13" x14ac:dyDescent="0.3">
      <c r="A118" s="4">
        <v>50</v>
      </c>
      <c r="B118" s="4">
        <v>0</v>
      </c>
      <c r="C118" s="4">
        <v>0</v>
      </c>
      <c r="D118" s="4">
        <v>1</v>
      </c>
      <c r="E118" s="4">
        <v>231</v>
      </c>
      <c r="F118" s="4">
        <f>ROUND(Source!BB105,O118)</f>
        <v>0</v>
      </c>
      <c r="G118" s="4" t="s">
        <v>111</v>
      </c>
      <c r="H118" s="4" t="s">
        <v>112</v>
      </c>
      <c r="I118" s="4"/>
      <c r="J118" s="4"/>
      <c r="K118" s="4">
        <v>231</v>
      </c>
      <c r="L118" s="4">
        <v>12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ht="13" x14ac:dyDescent="0.3">
      <c r="A119" s="4">
        <v>50</v>
      </c>
      <c r="B119" s="4">
        <v>0</v>
      </c>
      <c r="C119" s="4">
        <v>0</v>
      </c>
      <c r="D119" s="4">
        <v>1</v>
      </c>
      <c r="E119" s="4">
        <v>204</v>
      </c>
      <c r="F119" s="4">
        <f>ROUND(Source!R105,O119)</f>
        <v>2926.76</v>
      </c>
      <c r="G119" s="4" t="s">
        <v>113</v>
      </c>
      <c r="H119" s="4" t="s">
        <v>114</v>
      </c>
      <c r="I119" s="4"/>
      <c r="J119" s="4"/>
      <c r="K119" s="4">
        <v>204</v>
      </c>
      <c r="L119" s="4">
        <v>13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2630.55</v>
      </c>
      <c r="X119" s="4">
        <v>1</v>
      </c>
      <c r="Y119" s="4">
        <v>2630.55</v>
      </c>
      <c r="Z119" s="4"/>
      <c r="AA119" s="4"/>
      <c r="AB119" s="4"/>
    </row>
    <row r="120" spans="1:28" ht="13" x14ac:dyDescent="0.3">
      <c r="A120" s="4">
        <v>50</v>
      </c>
      <c r="B120" s="4">
        <v>0</v>
      </c>
      <c r="C120" s="4">
        <v>0</v>
      </c>
      <c r="D120" s="4">
        <v>1</v>
      </c>
      <c r="E120" s="4">
        <v>205</v>
      </c>
      <c r="F120" s="4">
        <f>ROUND(Source!S105,O120)</f>
        <v>538351.85</v>
      </c>
      <c r="G120" s="4" t="s">
        <v>115</v>
      </c>
      <c r="H120" s="4" t="s">
        <v>116</v>
      </c>
      <c r="I120" s="4"/>
      <c r="J120" s="4"/>
      <c r="K120" s="4">
        <v>205</v>
      </c>
      <c r="L120" s="4">
        <v>14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436680.89</v>
      </c>
      <c r="X120" s="4">
        <v>1</v>
      </c>
      <c r="Y120" s="4">
        <v>436680.89</v>
      </c>
      <c r="Z120" s="4"/>
      <c r="AA120" s="4"/>
      <c r="AB120" s="4"/>
    </row>
    <row r="121" spans="1:28" ht="13" x14ac:dyDescent="0.3">
      <c r="A121" s="4">
        <v>50</v>
      </c>
      <c r="B121" s="4">
        <v>0</v>
      </c>
      <c r="C121" s="4">
        <v>0</v>
      </c>
      <c r="D121" s="4">
        <v>1</v>
      </c>
      <c r="E121" s="4">
        <v>232</v>
      </c>
      <c r="F121" s="4">
        <f>ROUND(Source!BC105,O121)</f>
        <v>0</v>
      </c>
      <c r="G121" s="4" t="s">
        <v>117</v>
      </c>
      <c r="H121" s="4" t="s">
        <v>118</v>
      </c>
      <c r="I121" s="4"/>
      <c r="J121" s="4"/>
      <c r="K121" s="4">
        <v>232</v>
      </c>
      <c r="L121" s="4">
        <v>15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 ht="13" x14ac:dyDescent="0.3">
      <c r="A122" s="4">
        <v>50</v>
      </c>
      <c r="B122" s="4">
        <v>0</v>
      </c>
      <c r="C122" s="4">
        <v>0</v>
      </c>
      <c r="D122" s="4">
        <v>1</v>
      </c>
      <c r="E122" s="4">
        <v>214</v>
      </c>
      <c r="F122" s="4">
        <f>ROUND(Source!AS105,O122)</f>
        <v>0</v>
      </c>
      <c r="G122" s="4" t="s">
        <v>119</v>
      </c>
      <c r="H122" s="4" t="s">
        <v>120</v>
      </c>
      <c r="I122" s="4"/>
      <c r="J122" s="4"/>
      <c r="K122" s="4">
        <v>214</v>
      </c>
      <c r="L122" s="4">
        <v>16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ht="13" x14ac:dyDescent="0.3">
      <c r="A123" s="4">
        <v>50</v>
      </c>
      <c r="B123" s="4">
        <v>0</v>
      </c>
      <c r="C123" s="4">
        <v>0</v>
      </c>
      <c r="D123" s="4">
        <v>1</v>
      </c>
      <c r="E123" s="4">
        <v>215</v>
      </c>
      <c r="F123" s="4">
        <f>ROUND(Source!AT105,O123)</f>
        <v>1334815.1599999999</v>
      </c>
      <c r="G123" s="4" t="s">
        <v>121</v>
      </c>
      <c r="H123" s="4" t="s">
        <v>122</v>
      </c>
      <c r="I123" s="4"/>
      <c r="J123" s="4"/>
      <c r="K123" s="4">
        <v>215</v>
      </c>
      <c r="L123" s="4">
        <v>17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1076512.6399999999</v>
      </c>
      <c r="X123" s="4">
        <v>1</v>
      </c>
      <c r="Y123" s="4">
        <v>1076512.6399999999</v>
      </c>
      <c r="Z123" s="4"/>
      <c r="AA123" s="4"/>
      <c r="AB123" s="4"/>
    </row>
    <row r="124" spans="1:28" ht="13" x14ac:dyDescent="0.3">
      <c r="A124" s="4">
        <v>50</v>
      </c>
      <c r="B124" s="4">
        <v>0</v>
      </c>
      <c r="C124" s="4">
        <v>0</v>
      </c>
      <c r="D124" s="4">
        <v>1</v>
      </c>
      <c r="E124" s="4">
        <v>217</v>
      </c>
      <c r="F124" s="4">
        <f>ROUND(Source!AU105,O124)</f>
        <v>0</v>
      </c>
      <c r="G124" s="4" t="s">
        <v>123</v>
      </c>
      <c r="H124" s="4" t="s">
        <v>124</v>
      </c>
      <c r="I124" s="4"/>
      <c r="J124" s="4"/>
      <c r="K124" s="4">
        <v>217</v>
      </c>
      <c r="L124" s="4">
        <v>18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 ht="13" x14ac:dyDescent="0.3">
      <c r="A125" s="4">
        <v>50</v>
      </c>
      <c r="B125" s="4">
        <v>0</v>
      </c>
      <c r="C125" s="4">
        <v>0</v>
      </c>
      <c r="D125" s="4">
        <v>1</v>
      </c>
      <c r="E125" s="4">
        <v>230</v>
      </c>
      <c r="F125" s="4">
        <f>ROUND(Source!BA105,O125)</f>
        <v>0</v>
      </c>
      <c r="G125" s="4" t="s">
        <v>125</v>
      </c>
      <c r="H125" s="4" t="s">
        <v>126</v>
      </c>
      <c r="I125" s="4"/>
      <c r="J125" s="4"/>
      <c r="K125" s="4">
        <v>230</v>
      </c>
      <c r="L125" s="4">
        <v>19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 ht="13" x14ac:dyDescent="0.3">
      <c r="A126" s="4">
        <v>50</v>
      </c>
      <c r="B126" s="4">
        <v>0</v>
      </c>
      <c r="C126" s="4">
        <v>0</v>
      </c>
      <c r="D126" s="4">
        <v>1</v>
      </c>
      <c r="E126" s="4">
        <v>206</v>
      </c>
      <c r="F126" s="4">
        <f>ROUND(Source!T105,O126)</f>
        <v>0</v>
      </c>
      <c r="G126" s="4" t="s">
        <v>127</v>
      </c>
      <c r="H126" s="4" t="s">
        <v>128</v>
      </c>
      <c r="I126" s="4"/>
      <c r="J126" s="4"/>
      <c r="K126" s="4">
        <v>206</v>
      </c>
      <c r="L126" s="4">
        <v>20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ht="13" x14ac:dyDescent="0.3">
      <c r="A127" s="4">
        <v>50</v>
      </c>
      <c r="B127" s="4">
        <v>0</v>
      </c>
      <c r="C127" s="4">
        <v>0</v>
      </c>
      <c r="D127" s="4">
        <v>1</v>
      </c>
      <c r="E127" s="4">
        <v>207</v>
      </c>
      <c r="F127" s="4">
        <f>Source!U105</f>
        <v>685.10400000000004</v>
      </c>
      <c r="G127" s="4" t="s">
        <v>129</v>
      </c>
      <c r="H127" s="4" t="s">
        <v>130</v>
      </c>
      <c r="I127" s="4"/>
      <c r="J127" s="4"/>
      <c r="K127" s="4">
        <v>207</v>
      </c>
      <c r="L127" s="4">
        <v>21</v>
      </c>
      <c r="M127" s="4">
        <v>3</v>
      </c>
      <c r="N127" s="4" t="s">
        <v>3</v>
      </c>
      <c r="O127" s="4">
        <v>-1</v>
      </c>
      <c r="P127" s="4"/>
      <c r="Q127" s="4"/>
      <c r="R127" s="4"/>
      <c r="S127" s="4"/>
      <c r="T127" s="4"/>
      <c r="U127" s="4"/>
      <c r="V127" s="4"/>
      <c r="W127" s="4">
        <v>395.99232000000001</v>
      </c>
      <c r="X127" s="4">
        <v>1</v>
      </c>
      <c r="Y127" s="4">
        <v>395.99232000000001</v>
      </c>
      <c r="Z127" s="4"/>
      <c r="AA127" s="4"/>
      <c r="AB127" s="4"/>
    </row>
    <row r="128" spans="1:28" ht="13" x14ac:dyDescent="0.3">
      <c r="A128" s="4">
        <v>50</v>
      </c>
      <c r="B128" s="4">
        <v>0</v>
      </c>
      <c r="C128" s="4">
        <v>0</v>
      </c>
      <c r="D128" s="4">
        <v>1</v>
      </c>
      <c r="E128" s="4">
        <v>208</v>
      </c>
      <c r="F128" s="4">
        <f>Source!V105</f>
        <v>8.016</v>
      </c>
      <c r="G128" s="4" t="s">
        <v>131</v>
      </c>
      <c r="H128" s="4" t="s">
        <v>132</v>
      </c>
      <c r="I128" s="4"/>
      <c r="J128" s="4"/>
      <c r="K128" s="4">
        <v>208</v>
      </c>
      <c r="L128" s="4">
        <v>22</v>
      </c>
      <c r="M128" s="4">
        <v>3</v>
      </c>
      <c r="N128" s="4" t="s">
        <v>3</v>
      </c>
      <c r="O128" s="4">
        <v>-1</v>
      </c>
      <c r="P128" s="4"/>
      <c r="Q128" s="4"/>
      <c r="R128" s="4"/>
      <c r="S128" s="4"/>
      <c r="T128" s="4"/>
      <c r="U128" s="4"/>
      <c r="V128" s="4"/>
      <c r="W128" s="4">
        <v>7.3507199999999999</v>
      </c>
      <c r="X128" s="4">
        <v>1</v>
      </c>
      <c r="Y128" s="4">
        <v>7.3507199999999999</v>
      </c>
      <c r="Z128" s="4"/>
      <c r="AA128" s="4"/>
      <c r="AB128" s="4"/>
    </row>
    <row r="129" spans="1:28" ht="13" x14ac:dyDescent="0.3">
      <c r="A129" s="4">
        <v>50</v>
      </c>
      <c r="B129" s="4">
        <v>0</v>
      </c>
      <c r="C129" s="4">
        <v>0</v>
      </c>
      <c r="D129" s="4">
        <v>1</v>
      </c>
      <c r="E129" s="4">
        <v>209</v>
      </c>
      <c r="F129" s="4">
        <f>ROUND(Source!W105,O129)</f>
        <v>0</v>
      </c>
      <c r="G129" s="4" t="s">
        <v>133</v>
      </c>
      <c r="H129" s="4" t="s">
        <v>134</v>
      </c>
      <c r="I129" s="4"/>
      <c r="J129" s="4"/>
      <c r="K129" s="4">
        <v>209</v>
      </c>
      <c r="L129" s="4">
        <v>23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8" ht="13" x14ac:dyDescent="0.3">
      <c r="A130" s="4">
        <v>50</v>
      </c>
      <c r="B130" s="4">
        <v>0</v>
      </c>
      <c r="C130" s="4">
        <v>0</v>
      </c>
      <c r="D130" s="4">
        <v>1</v>
      </c>
      <c r="E130" s="4">
        <v>233</v>
      </c>
      <c r="F130" s="4">
        <f>ROUND(Source!BD105,O130)</f>
        <v>0</v>
      </c>
      <c r="G130" s="4" t="s">
        <v>135</v>
      </c>
      <c r="H130" s="4" t="s">
        <v>136</v>
      </c>
      <c r="I130" s="4"/>
      <c r="J130" s="4"/>
      <c r="K130" s="4">
        <v>233</v>
      </c>
      <c r="L130" s="4">
        <v>24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ht="13" x14ac:dyDescent="0.3">
      <c r="A131" s="4">
        <v>50</v>
      </c>
      <c r="B131" s="4">
        <v>0</v>
      </c>
      <c r="C131" s="4">
        <v>0</v>
      </c>
      <c r="D131" s="4">
        <v>1</v>
      </c>
      <c r="E131" s="4">
        <v>210</v>
      </c>
      <c r="F131" s="4">
        <f>ROUND(Source!X105,O131)</f>
        <v>494424.06</v>
      </c>
      <c r="G131" s="4" t="s">
        <v>137</v>
      </c>
      <c r="H131" s="4" t="s">
        <v>138</v>
      </c>
      <c r="I131" s="4"/>
      <c r="J131" s="4"/>
      <c r="K131" s="4">
        <v>210</v>
      </c>
      <c r="L131" s="4">
        <v>25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395515.91</v>
      </c>
      <c r="X131" s="4">
        <v>1</v>
      </c>
      <c r="Y131" s="4">
        <v>395515.91</v>
      </c>
      <c r="Z131" s="4"/>
      <c r="AA131" s="4"/>
      <c r="AB131" s="4"/>
    </row>
    <row r="132" spans="1:28" ht="13" x14ac:dyDescent="0.3">
      <c r="A132" s="4">
        <v>50</v>
      </c>
      <c r="B132" s="4">
        <v>0</v>
      </c>
      <c r="C132" s="4">
        <v>0</v>
      </c>
      <c r="D132" s="4">
        <v>1</v>
      </c>
      <c r="E132" s="4">
        <v>211</v>
      </c>
      <c r="F132" s="4">
        <f>ROUND(Source!Y105,O132)</f>
        <v>254183.4</v>
      </c>
      <c r="G132" s="4" t="s">
        <v>139</v>
      </c>
      <c r="H132" s="4" t="s">
        <v>140</v>
      </c>
      <c r="I132" s="4"/>
      <c r="J132" s="4"/>
      <c r="K132" s="4">
        <v>211</v>
      </c>
      <c r="L132" s="4">
        <v>26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202180.14</v>
      </c>
      <c r="X132" s="4">
        <v>1</v>
      </c>
      <c r="Y132" s="4">
        <v>202180.14</v>
      </c>
      <c r="Z132" s="4"/>
      <c r="AA132" s="4"/>
      <c r="AB132" s="4"/>
    </row>
    <row r="133" spans="1:28" ht="13" x14ac:dyDescent="0.3">
      <c r="A133" s="4">
        <v>50</v>
      </c>
      <c r="B133" s="4">
        <v>0</v>
      </c>
      <c r="C133" s="4">
        <v>0</v>
      </c>
      <c r="D133" s="4">
        <v>1</v>
      </c>
      <c r="E133" s="4">
        <v>224</v>
      </c>
      <c r="F133" s="4">
        <f>ROUND(Source!AR105,O133)</f>
        <v>1334815.1599999999</v>
      </c>
      <c r="G133" s="4" t="s">
        <v>141</v>
      </c>
      <c r="H133" s="4" t="s">
        <v>142</v>
      </c>
      <c r="I133" s="4"/>
      <c r="J133" s="4"/>
      <c r="K133" s="4">
        <v>224</v>
      </c>
      <c r="L133" s="4">
        <v>27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1076512.6400000001</v>
      </c>
      <c r="X133" s="4">
        <v>1</v>
      </c>
      <c r="Y133" s="4">
        <v>1076512.6400000001</v>
      </c>
      <c r="Z133" s="4"/>
      <c r="AA133" s="4"/>
      <c r="AB133" s="4"/>
    </row>
    <row r="134" spans="1:28" ht="13" x14ac:dyDescent="0.3">
      <c r="A134" s="4">
        <v>50</v>
      </c>
      <c r="B134" s="4">
        <v>1</v>
      </c>
      <c r="C134" s="4">
        <v>0</v>
      </c>
      <c r="D134" s="4">
        <v>2</v>
      </c>
      <c r="E134" s="4">
        <v>0</v>
      </c>
      <c r="F134" s="4">
        <f>ROUND(F111,O134)</f>
        <v>37690.550000000003</v>
      </c>
      <c r="G134" s="4" t="s">
        <v>18</v>
      </c>
      <c r="H134" s="4" t="s">
        <v>143</v>
      </c>
      <c r="I134" s="4"/>
      <c r="J134" s="4"/>
      <c r="K134" s="4">
        <v>212</v>
      </c>
      <c r="L134" s="4">
        <v>28</v>
      </c>
      <c r="M134" s="4">
        <v>0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34089.519999999997</v>
      </c>
      <c r="X134" s="4">
        <v>1</v>
      </c>
      <c r="Y134" s="4">
        <v>34089.519999999997</v>
      </c>
      <c r="Z134" s="4"/>
      <c r="AA134" s="4"/>
      <c r="AB134" s="4"/>
    </row>
    <row r="135" spans="1:28" ht="13" x14ac:dyDescent="0.3">
      <c r="A135" s="4">
        <v>50</v>
      </c>
      <c r="B135" s="4">
        <v>1</v>
      </c>
      <c r="C135" s="4">
        <v>0</v>
      </c>
      <c r="D135" s="4">
        <v>2</v>
      </c>
      <c r="E135" s="4">
        <v>0</v>
      </c>
      <c r="F135" s="4">
        <f>ROUND((F117-F119),O135)</f>
        <v>7238.54</v>
      </c>
      <c r="G135" s="4" t="s">
        <v>29</v>
      </c>
      <c r="H135" s="4" t="s">
        <v>144</v>
      </c>
      <c r="I135" s="4"/>
      <c r="J135" s="4"/>
      <c r="K135" s="4">
        <v>212</v>
      </c>
      <c r="L135" s="4">
        <v>29</v>
      </c>
      <c r="M135" s="4">
        <v>0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5415.63</v>
      </c>
      <c r="X135" s="4">
        <v>1</v>
      </c>
      <c r="Y135" s="4">
        <v>5415.63</v>
      </c>
      <c r="Z135" s="4"/>
      <c r="AA135" s="4"/>
      <c r="AB135" s="4"/>
    </row>
    <row r="136" spans="1:28" ht="13" x14ac:dyDescent="0.3">
      <c r="A136" s="4">
        <v>50</v>
      </c>
      <c r="B136" s="4">
        <v>1</v>
      </c>
      <c r="C136" s="4">
        <v>0</v>
      </c>
      <c r="D136" s="4">
        <v>2</v>
      </c>
      <c r="E136" s="4">
        <v>0</v>
      </c>
      <c r="F136" s="4">
        <f>ROUND(F119,O136)</f>
        <v>2926.76</v>
      </c>
      <c r="G136" s="4" t="s">
        <v>43</v>
      </c>
      <c r="H136" s="4" t="s">
        <v>145</v>
      </c>
      <c r="I136" s="4"/>
      <c r="J136" s="4"/>
      <c r="K136" s="4">
        <v>212</v>
      </c>
      <c r="L136" s="4">
        <v>30</v>
      </c>
      <c r="M136" s="4">
        <v>0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2630.55</v>
      </c>
      <c r="X136" s="4">
        <v>1</v>
      </c>
      <c r="Y136" s="4">
        <v>2630.55</v>
      </c>
      <c r="Z136" s="4"/>
      <c r="AA136" s="4"/>
      <c r="AB136" s="4"/>
    </row>
    <row r="137" spans="1:28" ht="13" x14ac:dyDescent="0.3">
      <c r="A137" s="4">
        <v>50</v>
      </c>
      <c r="B137" s="4">
        <v>1</v>
      </c>
      <c r="C137" s="4">
        <v>0</v>
      </c>
      <c r="D137" s="4">
        <v>2</v>
      </c>
      <c r="E137" s="4">
        <v>0</v>
      </c>
      <c r="F137" s="4">
        <f>ROUND(F120,O137)</f>
        <v>538351.85</v>
      </c>
      <c r="G137" s="4" t="s">
        <v>57</v>
      </c>
      <c r="H137" s="4" t="s">
        <v>146</v>
      </c>
      <c r="I137" s="4"/>
      <c r="J137" s="4"/>
      <c r="K137" s="4">
        <v>212</v>
      </c>
      <c r="L137" s="4">
        <v>31</v>
      </c>
      <c r="M137" s="4">
        <v>0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436680.89</v>
      </c>
      <c r="X137" s="4">
        <v>1</v>
      </c>
      <c r="Y137" s="4">
        <v>436680.89</v>
      </c>
      <c r="Z137" s="4"/>
      <c r="AA137" s="4"/>
      <c r="AB137" s="4"/>
    </row>
    <row r="138" spans="1:28" ht="13" x14ac:dyDescent="0.3">
      <c r="A138" s="4">
        <v>50</v>
      </c>
      <c r="B138" s="4">
        <v>1</v>
      </c>
      <c r="C138" s="4">
        <v>0</v>
      </c>
      <c r="D138" s="4">
        <v>2</v>
      </c>
      <c r="E138" s="4">
        <v>0</v>
      </c>
      <c r="F138" s="4">
        <f>ROUND(F131,O138)</f>
        <v>494424.06</v>
      </c>
      <c r="G138" s="4" t="s">
        <v>65</v>
      </c>
      <c r="H138" s="4" t="s">
        <v>147</v>
      </c>
      <c r="I138" s="4"/>
      <c r="J138" s="4"/>
      <c r="K138" s="4">
        <v>212</v>
      </c>
      <c r="L138" s="4">
        <v>32</v>
      </c>
      <c r="M138" s="4">
        <v>0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395515.91</v>
      </c>
      <c r="X138" s="4">
        <v>1</v>
      </c>
      <c r="Y138" s="4">
        <v>395515.91</v>
      </c>
      <c r="Z138" s="4"/>
      <c r="AA138" s="4"/>
      <c r="AB138" s="4"/>
    </row>
    <row r="139" spans="1:28" ht="13" x14ac:dyDescent="0.3">
      <c r="A139" s="4">
        <v>50</v>
      </c>
      <c r="B139" s="4">
        <v>1</v>
      </c>
      <c r="C139" s="4">
        <v>0</v>
      </c>
      <c r="D139" s="4">
        <v>2</v>
      </c>
      <c r="E139" s="4">
        <v>0</v>
      </c>
      <c r="F139" s="4">
        <f>ROUND(F132,O139)</f>
        <v>254183.4</v>
      </c>
      <c r="G139" s="4" t="s">
        <v>80</v>
      </c>
      <c r="H139" s="4" t="s">
        <v>148</v>
      </c>
      <c r="I139" s="4"/>
      <c r="J139" s="4"/>
      <c r="K139" s="4">
        <v>212</v>
      </c>
      <c r="L139" s="4">
        <v>33</v>
      </c>
      <c r="M139" s="4">
        <v>0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202180.14</v>
      </c>
      <c r="X139" s="4">
        <v>1</v>
      </c>
      <c r="Y139" s="4">
        <v>202180.14</v>
      </c>
      <c r="Z139" s="4"/>
      <c r="AA139" s="4"/>
      <c r="AB139" s="4"/>
    </row>
    <row r="140" spans="1:28" ht="13" x14ac:dyDescent="0.3">
      <c r="A140" s="4">
        <v>50</v>
      </c>
      <c r="B140" s="4">
        <v>1</v>
      </c>
      <c r="C140" s="4">
        <v>0</v>
      </c>
      <c r="D140" s="4">
        <v>2</v>
      </c>
      <c r="E140" s="4">
        <v>0</v>
      </c>
      <c r="F140" s="4">
        <f>ROUND(F114,O140)</f>
        <v>0</v>
      </c>
      <c r="G140" s="4" t="s">
        <v>84</v>
      </c>
      <c r="H140" s="4" t="s">
        <v>149</v>
      </c>
      <c r="I140" s="4"/>
      <c r="J140" s="4"/>
      <c r="K140" s="4">
        <v>212</v>
      </c>
      <c r="L140" s="4">
        <v>34</v>
      </c>
      <c r="M140" s="4">
        <v>0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ht="13" x14ac:dyDescent="0.3">
      <c r="A141" s="4">
        <v>50</v>
      </c>
      <c r="B141" s="4">
        <v>1</v>
      </c>
      <c r="C141" s="4">
        <v>0</v>
      </c>
      <c r="D141" s="4">
        <v>2</v>
      </c>
      <c r="E141" s="4">
        <v>0</v>
      </c>
      <c r="F141" s="4">
        <f>ROUND(F134+F135+F136+F137+F138+F139+F140,O141)</f>
        <v>1334815.1599999999</v>
      </c>
      <c r="G141" s="4" t="s">
        <v>150</v>
      </c>
      <c r="H141" s="4" t="s">
        <v>151</v>
      </c>
      <c r="I141" s="4"/>
      <c r="J141" s="4"/>
      <c r="K141" s="4">
        <v>212</v>
      </c>
      <c r="L141" s="4">
        <v>35</v>
      </c>
      <c r="M141" s="4">
        <v>0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1076512.6399999999</v>
      </c>
      <c r="X141" s="4">
        <v>1</v>
      </c>
      <c r="Y141" s="4">
        <v>1076512.6399999999</v>
      </c>
      <c r="Z141" s="4"/>
      <c r="AA141" s="4"/>
      <c r="AB141" s="4"/>
    </row>
    <row r="142" spans="1:28" ht="13" x14ac:dyDescent="0.3">
      <c r="A142" s="4">
        <v>50</v>
      </c>
      <c r="B142" s="4">
        <v>1</v>
      </c>
      <c r="C142" s="4">
        <v>0</v>
      </c>
      <c r="D142" s="4">
        <v>2</v>
      </c>
      <c r="E142" s="4">
        <v>0</v>
      </c>
      <c r="F142" s="4">
        <f>ROUND(F141*0.015,O142)</f>
        <v>20022.23</v>
      </c>
      <c r="G142" s="4" t="s">
        <v>152</v>
      </c>
      <c r="H142" s="4" t="s">
        <v>153</v>
      </c>
      <c r="I142" s="4"/>
      <c r="J142" s="4"/>
      <c r="K142" s="4">
        <v>212</v>
      </c>
      <c r="L142" s="4">
        <v>36</v>
      </c>
      <c r="M142" s="4">
        <v>0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16147.69</v>
      </c>
      <c r="X142" s="4">
        <v>1</v>
      </c>
      <c r="Y142" s="4">
        <v>16147.69</v>
      </c>
      <c r="Z142" s="4"/>
      <c r="AA142" s="4"/>
      <c r="AB142" s="4"/>
    </row>
    <row r="143" spans="1:28" ht="13" x14ac:dyDescent="0.3">
      <c r="A143" s="4">
        <v>50</v>
      </c>
      <c r="B143" s="4">
        <v>1</v>
      </c>
      <c r="C143" s="4">
        <v>0</v>
      </c>
      <c r="D143" s="4">
        <v>2</v>
      </c>
      <c r="E143" s="4">
        <v>0</v>
      </c>
      <c r="F143" s="4">
        <f>ROUND(F141+F142,O143)</f>
        <v>1354837.39</v>
      </c>
      <c r="G143" s="4" t="s">
        <v>154</v>
      </c>
      <c r="H143" s="4" t="s">
        <v>155</v>
      </c>
      <c r="I143" s="4"/>
      <c r="J143" s="4"/>
      <c r="K143" s="4">
        <v>212</v>
      </c>
      <c r="L143" s="4">
        <v>37</v>
      </c>
      <c r="M143" s="4">
        <v>0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1092660.33</v>
      </c>
      <c r="X143" s="4">
        <v>1</v>
      </c>
      <c r="Y143" s="4">
        <v>1092660.33</v>
      </c>
      <c r="Z143" s="4"/>
      <c r="AA143" s="4"/>
      <c r="AB143" s="4"/>
    </row>
    <row r="144" spans="1:28" ht="13" x14ac:dyDescent="0.3">
      <c r="A144" s="4">
        <v>50</v>
      </c>
      <c r="B144" s="4">
        <v>1</v>
      </c>
      <c r="C144" s="4">
        <v>0</v>
      </c>
      <c r="D144" s="4">
        <v>2</v>
      </c>
      <c r="E144" s="4">
        <v>0</v>
      </c>
      <c r="F144" s="4">
        <f>ROUND(F143*0.018,O144)</f>
        <v>24387.07</v>
      </c>
      <c r="G144" s="4" t="s">
        <v>156</v>
      </c>
      <c r="H144" s="4" t="s">
        <v>157</v>
      </c>
      <c r="I144" s="4"/>
      <c r="J144" s="4"/>
      <c r="K144" s="4">
        <v>212</v>
      </c>
      <c r="L144" s="4">
        <v>38</v>
      </c>
      <c r="M144" s="4">
        <v>0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19667.89</v>
      </c>
      <c r="X144" s="4">
        <v>1</v>
      </c>
      <c r="Y144" s="4">
        <v>19667.89</v>
      </c>
      <c r="Z144" s="4"/>
      <c r="AA144" s="4"/>
      <c r="AB144" s="4"/>
    </row>
    <row r="145" spans="1:28" ht="13" x14ac:dyDescent="0.3">
      <c r="A145" s="4">
        <v>50</v>
      </c>
      <c r="B145" s="4">
        <v>1</v>
      </c>
      <c r="C145" s="4">
        <v>0</v>
      </c>
      <c r="D145" s="4">
        <v>2</v>
      </c>
      <c r="E145" s="4">
        <v>0</v>
      </c>
      <c r="F145" s="4">
        <f>ROUND(F143+F144,O145)</f>
        <v>1379224.46</v>
      </c>
      <c r="G145" s="4" t="s">
        <v>158</v>
      </c>
      <c r="H145" s="4" t="s">
        <v>159</v>
      </c>
      <c r="I145" s="4"/>
      <c r="J145" s="4"/>
      <c r="K145" s="4">
        <v>212</v>
      </c>
      <c r="L145" s="4">
        <v>39</v>
      </c>
      <c r="M145" s="4">
        <v>0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1112328.22</v>
      </c>
      <c r="X145" s="4">
        <v>1</v>
      </c>
      <c r="Y145" s="4">
        <v>1112328.22</v>
      </c>
      <c r="Z145" s="4"/>
      <c r="AA145" s="4"/>
      <c r="AB145" s="4"/>
    </row>
    <row r="146" spans="1:28" ht="13" x14ac:dyDescent="0.3">
      <c r="A146" s="4">
        <v>50</v>
      </c>
      <c r="B146" s="4">
        <v>1</v>
      </c>
      <c r="C146" s="4">
        <v>0</v>
      </c>
      <c r="D146" s="4">
        <v>2</v>
      </c>
      <c r="E146" s="4">
        <v>0</v>
      </c>
      <c r="F146" s="4">
        <f>ROUND(F145*0.2,O146)</f>
        <v>275844.89</v>
      </c>
      <c r="G146" s="4" t="s">
        <v>160</v>
      </c>
      <c r="H146" s="4" t="s">
        <v>161</v>
      </c>
      <c r="I146" s="4"/>
      <c r="J146" s="4"/>
      <c r="K146" s="4">
        <v>212</v>
      </c>
      <c r="L146" s="4">
        <v>40</v>
      </c>
      <c r="M146" s="4">
        <v>0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222465.64</v>
      </c>
      <c r="X146" s="4">
        <v>1</v>
      </c>
      <c r="Y146" s="4">
        <v>222465.64</v>
      </c>
      <c r="Z146" s="4"/>
      <c r="AA146" s="4"/>
      <c r="AB146" s="4"/>
    </row>
    <row r="147" spans="1:28" ht="13" x14ac:dyDescent="0.3">
      <c r="A147" s="4">
        <v>50</v>
      </c>
      <c r="B147" s="4">
        <v>1</v>
      </c>
      <c r="C147" s="4">
        <v>0</v>
      </c>
      <c r="D147" s="4">
        <v>2</v>
      </c>
      <c r="E147" s="4">
        <v>0</v>
      </c>
      <c r="F147" s="4">
        <f>ROUND(F145+F146,O147)</f>
        <v>1655069.35</v>
      </c>
      <c r="G147" s="4" t="s">
        <v>162</v>
      </c>
      <c r="H147" s="4" t="s">
        <v>163</v>
      </c>
      <c r="I147" s="4"/>
      <c r="J147" s="4"/>
      <c r="K147" s="4">
        <v>212</v>
      </c>
      <c r="L147" s="4">
        <v>41</v>
      </c>
      <c r="M147" s="4">
        <v>0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1334793.8600000001</v>
      </c>
      <c r="X147" s="4">
        <v>1</v>
      </c>
      <c r="Y147" s="4">
        <v>1334793.8600000001</v>
      </c>
      <c r="Z147" s="4"/>
      <c r="AA147" s="4"/>
      <c r="AB147" s="4"/>
    </row>
    <row r="150" spans="1:28" x14ac:dyDescent="0.25">
      <c r="A150">
        <v>70</v>
      </c>
      <c r="B150">
        <v>1</v>
      </c>
      <c r="D150">
        <v>1</v>
      </c>
      <c r="E150" t="s">
        <v>164</v>
      </c>
      <c r="F150" t="s">
        <v>165</v>
      </c>
      <c r="G150">
        <v>0</v>
      </c>
      <c r="H150">
        <v>0</v>
      </c>
      <c r="I150" t="s">
        <v>3</v>
      </c>
      <c r="J150">
        <v>1</v>
      </c>
      <c r="K150">
        <v>0</v>
      </c>
      <c r="L150" t="s">
        <v>3</v>
      </c>
      <c r="M150" t="s">
        <v>3</v>
      </c>
      <c r="N150">
        <v>0</v>
      </c>
      <c r="P150" t="s">
        <v>166</v>
      </c>
    </row>
    <row r="151" spans="1:28" x14ac:dyDescent="0.25">
      <c r="A151">
        <v>70</v>
      </c>
      <c r="B151">
        <v>1</v>
      </c>
      <c r="D151">
        <v>2</v>
      </c>
      <c r="E151" t="s">
        <v>167</v>
      </c>
      <c r="F151" t="s">
        <v>168</v>
      </c>
      <c r="G151">
        <v>1</v>
      </c>
      <c r="H151">
        <v>0</v>
      </c>
      <c r="I151" t="s">
        <v>3</v>
      </c>
      <c r="J151">
        <v>1</v>
      </c>
      <c r="K151">
        <v>0</v>
      </c>
      <c r="L151" t="s">
        <v>3</v>
      </c>
      <c r="M151" t="s">
        <v>3</v>
      </c>
      <c r="N151">
        <v>0</v>
      </c>
      <c r="P151" t="s">
        <v>169</v>
      </c>
    </row>
    <row r="152" spans="1:28" x14ac:dyDescent="0.25">
      <c r="A152">
        <v>70</v>
      </c>
      <c r="B152">
        <v>1</v>
      </c>
      <c r="D152">
        <v>3</v>
      </c>
      <c r="E152" t="s">
        <v>170</v>
      </c>
      <c r="F152" t="s">
        <v>171</v>
      </c>
      <c r="G152">
        <v>0</v>
      </c>
      <c r="H152">
        <v>0</v>
      </c>
      <c r="I152" t="s">
        <v>3</v>
      </c>
      <c r="J152">
        <v>1</v>
      </c>
      <c r="K152">
        <v>0</v>
      </c>
      <c r="L152" t="s">
        <v>3</v>
      </c>
      <c r="M152" t="s">
        <v>3</v>
      </c>
      <c r="N152">
        <v>0</v>
      </c>
      <c r="P152" t="s">
        <v>172</v>
      </c>
    </row>
    <row r="153" spans="1:28" x14ac:dyDescent="0.25">
      <c r="A153">
        <v>70</v>
      </c>
      <c r="B153">
        <v>1</v>
      </c>
      <c r="D153">
        <v>4</v>
      </c>
      <c r="E153" t="s">
        <v>173</v>
      </c>
      <c r="F153" t="s">
        <v>174</v>
      </c>
      <c r="G153">
        <v>1</v>
      </c>
      <c r="H153">
        <v>0</v>
      </c>
      <c r="I153" t="s">
        <v>3</v>
      </c>
      <c r="J153">
        <v>2</v>
      </c>
      <c r="K153">
        <v>0</v>
      </c>
      <c r="L153" t="s">
        <v>3</v>
      </c>
      <c r="M153" t="s">
        <v>3</v>
      </c>
      <c r="N153">
        <v>0</v>
      </c>
      <c r="P153" t="s">
        <v>3</v>
      </c>
    </row>
    <row r="154" spans="1:28" x14ac:dyDescent="0.25">
      <c r="A154">
        <v>70</v>
      </c>
      <c r="B154">
        <v>1</v>
      </c>
      <c r="D154">
        <v>5</v>
      </c>
      <c r="E154" t="s">
        <v>175</v>
      </c>
      <c r="F154" t="s">
        <v>176</v>
      </c>
      <c r="G154">
        <v>0</v>
      </c>
      <c r="H154">
        <v>0</v>
      </c>
      <c r="I154" t="s">
        <v>3</v>
      </c>
      <c r="J154">
        <v>2</v>
      </c>
      <c r="K154">
        <v>0</v>
      </c>
      <c r="L154" t="s">
        <v>3</v>
      </c>
      <c r="M154" t="s">
        <v>3</v>
      </c>
      <c r="N154">
        <v>0</v>
      </c>
      <c r="P154" t="s">
        <v>3</v>
      </c>
    </row>
    <row r="155" spans="1:28" x14ac:dyDescent="0.25">
      <c r="A155">
        <v>70</v>
      </c>
      <c r="B155">
        <v>1</v>
      </c>
      <c r="D155">
        <v>6</v>
      </c>
      <c r="E155" t="s">
        <v>177</v>
      </c>
      <c r="F155" t="s">
        <v>178</v>
      </c>
      <c r="G155">
        <v>0</v>
      </c>
      <c r="H155">
        <v>0</v>
      </c>
      <c r="I155" t="s">
        <v>3</v>
      </c>
      <c r="J155">
        <v>2</v>
      </c>
      <c r="K155">
        <v>0</v>
      </c>
      <c r="L155" t="s">
        <v>3</v>
      </c>
      <c r="M155" t="s">
        <v>3</v>
      </c>
      <c r="N155">
        <v>0</v>
      </c>
      <c r="P155" t="s">
        <v>3</v>
      </c>
    </row>
    <row r="156" spans="1:28" x14ac:dyDescent="0.25">
      <c r="A156">
        <v>70</v>
      </c>
      <c r="B156">
        <v>1</v>
      </c>
      <c r="D156">
        <v>7</v>
      </c>
      <c r="E156" t="s">
        <v>179</v>
      </c>
      <c r="F156" t="s">
        <v>180</v>
      </c>
      <c r="G156">
        <v>0</v>
      </c>
      <c r="H156">
        <v>0</v>
      </c>
      <c r="I156" t="s">
        <v>181</v>
      </c>
      <c r="J156">
        <v>0</v>
      </c>
      <c r="K156">
        <v>0</v>
      </c>
      <c r="L156" t="s">
        <v>3</v>
      </c>
      <c r="M156" t="s">
        <v>3</v>
      </c>
      <c r="N156">
        <v>0</v>
      </c>
      <c r="P156" t="s">
        <v>182</v>
      </c>
    </row>
    <row r="157" spans="1:28" x14ac:dyDescent="0.25">
      <c r="A157">
        <v>70</v>
      </c>
      <c r="B157">
        <v>1</v>
      </c>
      <c r="D157">
        <v>8</v>
      </c>
      <c r="E157" t="s">
        <v>183</v>
      </c>
      <c r="F157" t="s">
        <v>184</v>
      </c>
      <c r="G157">
        <v>0</v>
      </c>
      <c r="H157">
        <v>0</v>
      </c>
      <c r="I157" t="s">
        <v>185</v>
      </c>
      <c r="J157">
        <v>0</v>
      </c>
      <c r="K157">
        <v>0</v>
      </c>
      <c r="L157" t="s">
        <v>3</v>
      </c>
      <c r="M157" t="s">
        <v>3</v>
      </c>
      <c r="N157">
        <v>0</v>
      </c>
      <c r="P157" t="s">
        <v>183</v>
      </c>
    </row>
    <row r="158" spans="1:28" x14ac:dyDescent="0.25">
      <c r="A158">
        <v>70</v>
      </c>
      <c r="B158">
        <v>1</v>
      </c>
      <c r="D158">
        <v>9</v>
      </c>
      <c r="E158" t="s">
        <v>186</v>
      </c>
      <c r="F158" t="s">
        <v>187</v>
      </c>
      <c r="G158">
        <v>0</v>
      </c>
      <c r="H158">
        <v>0</v>
      </c>
      <c r="I158" t="s">
        <v>188</v>
      </c>
      <c r="J158">
        <v>0</v>
      </c>
      <c r="K158">
        <v>0</v>
      </c>
      <c r="L158" t="s">
        <v>3</v>
      </c>
      <c r="M158" t="s">
        <v>3</v>
      </c>
      <c r="N158">
        <v>0</v>
      </c>
      <c r="P158" t="s">
        <v>189</v>
      </c>
    </row>
    <row r="159" spans="1:28" x14ac:dyDescent="0.25">
      <c r="A159">
        <v>70</v>
      </c>
      <c r="B159">
        <v>1</v>
      </c>
      <c r="D159">
        <v>10</v>
      </c>
      <c r="E159" t="s">
        <v>190</v>
      </c>
      <c r="F159" t="s">
        <v>191</v>
      </c>
      <c r="G159">
        <v>0</v>
      </c>
      <c r="H159">
        <v>0</v>
      </c>
      <c r="I159" t="s">
        <v>192</v>
      </c>
      <c r="J159">
        <v>0</v>
      </c>
      <c r="K159">
        <v>0</v>
      </c>
      <c r="L159" t="s">
        <v>3</v>
      </c>
      <c r="M159" t="s">
        <v>3</v>
      </c>
      <c r="N159">
        <v>0</v>
      </c>
      <c r="P159" t="s">
        <v>193</v>
      </c>
    </row>
    <row r="160" spans="1:28" x14ac:dyDescent="0.25">
      <c r="A160">
        <v>70</v>
      </c>
      <c r="B160">
        <v>1</v>
      </c>
      <c r="D160">
        <v>11</v>
      </c>
      <c r="E160" t="s">
        <v>194</v>
      </c>
      <c r="F160" t="s">
        <v>195</v>
      </c>
      <c r="G160">
        <v>0</v>
      </c>
      <c r="H160">
        <v>0</v>
      </c>
      <c r="I160" t="s">
        <v>196</v>
      </c>
      <c r="J160">
        <v>0</v>
      </c>
      <c r="K160">
        <v>0</v>
      </c>
      <c r="L160" t="s">
        <v>3</v>
      </c>
      <c r="M160" t="s">
        <v>3</v>
      </c>
      <c r="N160">
        <v>0</v>
      </c>
      <c r="P160" t="s">
        <v>197</v>
      </c>
    </row>
    <row r="161" spans="1:40" x14ac:dyDescent="0.25">
      <c r="A161">
        <v>70</v>
      </c>
      <c r="B161">
        <v>1</v>
      </c>
      <c r="D161">
        <v>12</v>
      </c>
      <c r="E161" t="s">
        <v>198</v>
      </c>
      <c r="F161" t="s">
        <v>199</v>
      </c>
      <c r="G161">
        <v>0</v>
      </c>
      <c r="H161">
        <v>0</v>
      </c>
      <c r="I161" t="s">
        <v>3</v>
      </c>
      <c r="J161">
        <v>0</v>
      </c>
      <c r="K161">
        <v>0</v>
      </c>
      <c r="L161" t="s">
        <v>3</v>
      </c>
      <c r="M161" t="s">
        <v>3</v>
      </c>
      <c r="N161">
        <v>0</v>
      </c>
      <c r="P161" t="s">
        <v>200</v>
      </c>
    </row>
    <row r="162" spans="1:40" x14ac:dyDescent="0.25">
      <c r="A162">
        <v>70</v>
      </c>
      <c r="B162">
        <v>1</v>
      </c>
      <c r="D162">
        <v>1</v>
      </c>
      <c r="E162" t="s">
        <v>201</v>
      </c>
      <c r="F162" t="s">
        <v>202</v>
      </c>
      <c r="G162">
        <v>0.9</v>
      </c>
      <c r="H162">
        <v>1</v>
      </c>
      <c r="I162" t="s">
        <v>203</v>
      </c>
      <c r="J162">
        <v>0</v>
      </c>
      <c r="K162">
        <v>0</v>
      </c>
      <c r="L162" t="s">
        <v>3</v>
      </c>
      <c r="M162" t="s">
        <v>3</v>
      </c>
      <c r="N162">
        <v>0</v>
      </c>
      <c r="P162" t="s">
        <v>204</v>
      </c>
    </row>
    <row r="163" spans="1:40" x14ac:dyDescent="0.25">
      <c r="A163">
        <v>70</v>
      </c>
      <c r="B163">
        <v>1</v>
      </c>
      <c r="D163">
        <v>2</v>
      </c>
      <c r="E163" t="s">
        <v>205</v>
      </c>
      <c r="F163" t="s">
        <v>206</v>
      </c>
      <c r="G163">
        <v>0.85</v>
      </c>
      <c r="H163">
        <v>1</v>
      </c>
      <c r="I163" t="s">
        <v>207</v>
      </c>
      <c r="J163">
        <v>0</v>
      </c>
      <c r="K163">
        <v>0</v>
      </c>
      <c r="L163" t="s">
        <v>3</v>
      </c>
      <c r="M163" t="s">
        <v>3</v>
      </c>
      <c r="N163">
        <v>0</v>
      </c>
      <c r="P163" t="s">
        <v>208</v>
      </c>
    </row>
    <row r="164" spans="1:40" x14ac:dyDescent="0.25">
      <c r="A164">
        <v>70</v>
      </c>
      <c r="B164">
        <v>1</v>
      </c>
      <c r="D164">
        <v>3</v>
      </c>
      <c r="E164" t="s">
        <v>209</v>
      </c>
      <c r="F164" t="s">
        <v>210</v>
      </c>
      <c r="G164">
        <v>1.03</v>
      </c>
      <c r="H164">
        <v>0</v>
      </c>
      <c r="I164" t="s">
        <v>3</v>
      </c>
      <c r="J164">
        <v>0</v>
      </c>
      <c r="K164">
        <v>0</v>
      </c>
      <c r="L164" t="s">
        <v>3</v>
      </c>
      <c r="M164" t="s">
        <v>3</v>
      </c>
      <c r="N164">
        <v>0</v>
      </c>
      <c r="P164" t="s">
        <v>211</v>
      </c>
    </row>
    <row r="165" spans="1:40" x14ac:dyDescent="0.25">
      <c r="A165">
        <v>70</v>
      </c>
      <c r="B165">
        <v>1</v>
      </c>
      <c r="D165">
        <v>4</v>
      </c>
      <c r="E165" t="s">
        <v>212</v>
      </c>
      <c r="F165" t="s">
        <v>213</v>
      </c>
      <c r="G165">
        <v>1.0900000000000001</v>
      </c>
      <c r="H165">
        <v>0</v>
      </c>
      <c r="I165" t="s">
        <v>3</v>
      </c>
      <c r="J165">
        <v>0</v>
      </c>
      <c r="K165">
        <v>0</v>
      </c>
      <c r="L165" t="s">
        <v>3</v>
      </c>
      <c r="M165" t="s">
        <v>3</v>
      </c>
      <c r="N165">
        <v>0</v>
      </c>
      <c r="P165" t="s">
        <v>214</v>
      </c>
    </row>
    <row r="166" spans="1:40" x14ac:dyDescent="0.25">
      <c r="A166">
        <v>70</v>
      </c>
      <c r="B166">
        <v>1</v>
      </c>
      <c r="D166">
        <v>5</v>
      </c>
      <c r="E166" t="s">
        <v>215</v>
      </c>
      <c r="F166" t="s">
        <v>216</v>
      </c>
      <c r="G166">
        <v>7</v>
      </c>
      <c r="H166">
        <v>0</v>
      </c>
      <c r="I166" t="s">
        <v>3</v>
      </c>
      <c r="J166">
        <v>0</v>
      </c>
      <c r="K166">
        <v>0</v>
      </c>
      <c r="L166" t="s">
        <v>3</v>
      </c>
      <c r="M166" t="s">
        <v>3</v>
      </c>
      <c r="N166">
        <v>0</v>
      </c>
      <c r="P166" t="s">
        <v>3</v>
      </c>
    </row>
    <row r="167" spans="1:40" x14ac:dyDescent="0.25">
      <c r="A167">
        <v>70</v>
      </c>
      <c r="B167">
        <v>1</v>
      </c>
      <c r="D167">
        <v>6</v>
      </c>
      <c r="E167" t="s">
        <v>217</v>
      </c>
      <c r="F167" t="s">
        <v>3</v>
      </c>
      <c r="G167">
        <v>2</v>
      </c>
      <c r="H167">
        <v>0</v>
      </c>
      <c r="I167" t="s">
        <v>3</v>
      </c>
      <c r="J167">
        <v>0</v>
      </c>
      <c r="K167">
        <v>0</v>
      </c>
      <c r="L167" t="s">
        <v>3</v>
      </c>
      <c r="M167" t="s">
        <v>3</v>
      </c>
      <c r="N167">
        <v>0</v>
      </c>
      <c r="P167" t="s">
        <v>3</v>
      </c>
    </row>
    <row r="169" spans="1:40" x14ac:dyDescent="0.25">
      <c r="A169">
        <v>-1</v>
      </c>
    </row>
    <row r="171" spans="1:40" ht="13" x14ac:dyDescent="0.3">
      <c r="A171" s="3">
        <v>75</v>
      </c>
      <c r="B171" s="3" t="s">
        <v>218</v>
      </c>
      <c r="C171" s="3">
        <v>2022</v>
      </c>
      <c r="D171" s="3">
        <v>2</v>
      </c>
      <c r="E171" s="3">
        <v>0</v>
      </c>
      <c r="F171" s="3"/>
      <c r="G171" s="3">
        <v>0</v>
      </c>
      <c r="H171" s="3">
        <v>1</v>
      </c>
      <c r="I171" s="3">
        <v>0</v>
      </c>
      <c r="J171" s="3">
        <v>1</v>
      </c>
      <c r="K171" s="3">
        <v>0</v>
      </c>
      <c r="L171" s="3">
        <v>0</v>
      </c>
      <c r="M171" s="3">
        <v>0</v>
      </c>
      <c r="N171" s="3">
        <v>54669328</v>
      </c>
      <c r="O171" s="3">
        <v>1</v>
      </c>
    </row>
    <row r="172" spans="1:40" x14ac:dyDescent="0.25">
      <c r="A172" s="5">
        <v>3</v>
      </c>
      <c r="B172" s="5" t="s">
        <v>219</v>
      </c>
      <c r="C172" s="5">
        <v>35.450000000000003</v>
      </c>
      <c r="D172" s="5">
        <v>6.9</v>
      </c>
      <c r="E172" s="5">
        <v>12.14</v>
      </c>
      <c r="F172" s="5">
        <v>35.450000000000003</v>
      </c>
      <c r="G172" s="5">
        <v>35.450000000000003</v>
      </c>
      <c r="H172" s="5">
        <v>5.26</v>
      </c>
      <c r="I172" s="5">
        <v>35.450000000000003</v>
      </c>
      <c r="J172" s="5">
        <v>2</v>
      </c>
      <c r="K172" s="5">
        <v>35.450000000000003</v>
      </c>
      <c r="L172" s="5">
        <v>12.14</v>
      </c>
      <c r="M172" s="5">
        <v>35.450000000000003</v>
      </c>
      <c r="N172" s="5">
        <v>6.9</v>
      </c>
      <c r="O172" s="5">
        <v>5.26</v>
      </c>
      <c r="P172" s="5">
        <v>35.450000000000003</v>
      </c>
      <c r="Q172" s="5">
        <v>35.450000000000003</v>
      </c>
      <c r="R172" s="5">
        <v>12.14</v>
      </c>
      <c r="S172" s="5" t="s">
        <v>3</v>
      </c>
      <c r="T172" s="5" t="s">
        <v>3</v>
      </c>
      <c r="U172" s="5" t="s">
        <v>3</v>
      </c>
      <c r="V172" s="5" t="s">
        <v>3</v>
      </c>
      <c r="W172" s="5" t="s">
        <v>3</v>
      </c>
      <c r="X172" s="5" t="s">
        <v>3</v>
      </c>
      <c r="Y172" s="5" t="s">
        <v>3</v>
      </c>
      <c r="Z172" s="5" t="s">
        <v>3</v>
      </c>
      <c r="AA172" s="5" t="s">
        <v>3</v>
      </c>
      <c r="AB172" s="5" t="s">
        <v>3</v>
      </c>
      <c r="AC172" s="5" t="s">
        <v>3</v>
      </c>
      <c r="AD172" s="5" t="s">
        <v>3</v>
      </c>
      <c r="AE172" s="5" t="s">
        <v>3</v>
      </c>
      <c r="AF172" s="5" t="s">
        <v>3</v>
      </c>
      <c r="AG172" s="5" t="s">
        <v>3</v>
      </c>
      <c r="AH172" s="5" t="s">
        <v>3</v>
      </c>
      <c r="AI172" s="5"/>
      <c r="AJ172" s="5"/>
      <c r="AK172" s="5"/>
      <c r="AL172" s="5"/>
      <c r="AM172" s="5"/>
      <c r="AN172" s="5">
        <v>54669329</v>
      </c>
    </row>
    <row r="176" spans="1:40" x14ac:dyDescent="0.25">
      <c r="A176">
        <v>65</v>
      </c>
      <c r="C176">
        <v>1</v>
      </c>
      <c r="D176">
        <v>0</v>
      </c>
      <c r="E17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C66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220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35368</v>
      </c>
      <c r="M1">
        <v>10</v>
      </c>
      <c r="N1">
        <v>11</v>
      </c>
      <c r="O1">
        <v>4</v>
      </c>
      <c r="P1">
        <v>1</v>
      </c>
      <c r="Q1">
        <v>0</v>
      </c>
    </row>
    <row r="12" spans="1:133" ht="13" x14ac:dyDescent="0.3">
      <c r="A12" s="1">
        <v>1</v>
      </c>
      <c r="B12" s="1">
        <v>65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131083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2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403472394</v>
      </c>
      <c r="CI12" s="1" t="s">
        <v>3</v>
      </c>
      <c r="CJ12" s="1" t="s">
        <v>3</v>
      </c>
      <c r="CK12" s="1">
        <v>9</v>
      </c>
      <c r="CL12" s="1"/>
      <c r="CM12" s="1"/>
      <c r="CN12" s="1"/>
      <c r="CO12" s="1"/>
      <c r="CP12" s="1"/>
      <c r="CQ12" s="1" t="s">
        <v>310</v>
      </c>
      <c r="CR12" s="1" t="s">
        <v>12</v>
      </c>
      <c r="CS12" s="1">
        <v>44551</v>
      </c>
      <c r="CT12" s="1">
        <v>395</v>
      </c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ht="13" x14ac:dyDescent="0.3">
      <c r="A14" s="1">
        <v>22</v>
      </c>
      <c r="B14" s="1">
        <v>0</v>
      </c>
      <c r="C14" s="1">
        <v>0</v>
      </c>
      <c r="D14" s="1">
        <v>54669328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5">
      <c r="A16" s="6">
        <v>3</v>
      </c>
      <c r="B16" s="6">
        <v>1</v>
      </c>
      <c r="C16" s="6" t="s">
        <v>13</v>
      </c>
      <c r="D16" s="6" t="s">
        <v>14</v>
      </c>
      <c r="E16" s="7">
        <f>(Source!F92)/1000</f>
        <v>0</v>
      </c>
      <c r="F16" s="7">
        <f>(Source!F93)/1000</f>
        <v>1334.8151599999999</v>
      </c>
      <c r="G16" s="7">
        <f>(Source!F84)/1000</f>
        <v>0</v>
      </c>
      <c r="H16" s="7">
        <f>(Source!F94)/1000+(Source!F95)/1000</f>
        <v>0</v>
      </c>
      <c r="I16" s="7">
        <f>E16+F16+G16+H16</f>
        <v>1334.8151599999999</v>
      </c>
      <c r="J16" s="7">
        <f>(Source!F90)/1000</f>
        <v>538.35185000000001</v>
      </c>
      <c r="AI16" s="6">
        <v>2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478816.59</v>
      </c>
      <c r="AU16" s="7">
        <v>34089.519999999997</v>
      </c>
      <c r="AV16" s="7">
        <v>0</v>
      </c>
      <c r="AW16" s="7">
        <v>0</v>
      </c>
      <c r="AX16" s="7">
        <v>0</v>
      </c>
      <c r="AY16" s="7">
        <v>8046.18</v>
      </c>
      <c r="AZ16" s="7">
        <v>2630.55</v>
      </c>
      <c r="BA16" s="7">
        <v>436680.89</v>
      </c>
      <c r="BB16" s="7">
        <v>0</v>
      </c>
      <c r="BC16" s="7">
        <v>1076512.6399999999</v>
      </c>
      <c r="BD16" s="7">
        <v>0</v>
      </c>
      <c r="BE16" s="7">
        <v>0</v>
      </c>
      <c r="BF16" s="7">
        <v>395.99232000000001</v>
      </c>
      <c r="BG16" s="7">
        <v>7.3507199999999999</v>
      </c>
      <c r="BH16" s="7">
        <v>0</v>
      </c>
      <c r="BI16" s="7">
        <v>395515.91</v>
      </c>
      <c r="BJ16" s="7">
        <v>202180.14</v>
      </c>
      <c r="BK16" s="7">
        <v>1076512.6400000001</v>
      </c>
    </row>
    <row r="18" spans="1:19" ht="13" x14ac:dyDescent="0.3">
      <c r="A18">
        <v>51</v>
      </c>
      <c r="E18" s="8">
        <f>SUMIF(A16:A17,3,E16:E17)</f>
        <v>0</v>
      </c>
      <c r="F18" s="8">
        <f>SUMIF(A16:A17,3,F16:F17)</f>
        <v>1334.8151599999999</v>
      </c>
      <c r="G18" s="8">
        <f>SUMIF(A16:A17,3,G16:G17)</f>
        <v>0</v>
      </c>
      <c r="H18" s="8">
        <f>SUMIF(A16:A17,3,H16:H17)</f>
        <v>0</v>
      </c>
      <c r="I18" s="8">
        <f>SUMIF(A16:A17,3,I16:I17)</f>
        <v>1334.8151599999999</v>
      </c>
      <c r="J18" s="8">
        <f>SUMIF(A16:A17,3,J16:J17)</f>
        <v>538.35185000000001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ht="13" x14ac:dyDescent="0.3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478816.59</v>
      </c>
      <c r="G20" s="4" t="s">
        <v>89</v>
      </c>
      <c r="H20" s="4" t="s">
        <v>90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ht="13" x14ac:dyDescent="0.3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34089.519999999997</v>
      </c>
      <c r="G21" s="4" t="s">
        <v>91</v>
      </c>
      <c r="H21" s="4" t="s">
        <v>92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ht="13" x14ac:dyDescent="0.3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93</v>
      </c>
      <c r="H22" s="4" t="s">
        <v>94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ht="13" x14ac:dyDescent="0.3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34089.519999999997</v>
      </c>
      <c r="G23" s="4" t="s">
        <v>95</v>
      </c>
      <c r="H23" s="4" t="s">
        <v>96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ht="13" x14ac:dyDescent="0.3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34089.519999999997</v>
      </c>
      <c r="G24" s="4" t="s">
        <v>97</v>
      </c>
      <c r="H24" s="4" t="s">
        <v>98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ht="13" x14ac:dyDescent="0.3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99</v>
      </c>
      <c r="H25" s="4" t="s">
        <v>100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ht="13" x14ac:dyDescent="0.3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34089.519999999997</v>
      </c>
      <c r="G26" s="4" t="s">
        <v>101</v>
      </c>
      <c r="H26" s="4" t="s">
        <v>102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ht="13" x14ac:dyDescent="0.3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103</v>
      </c>
      <c r="H27" s="4" t="s">
        <v>104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ht="13" x14ac:dyDescent="0.3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105</v>
      </c>
      <c r="H28" s="4" t="s">
        <v>106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ht="13" x14ac:dyDescent="0.3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107</v>
      </c>
      <c r="H29" s="4" t="s">
        <v>108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ht="13" x14ac:dyDescent="0.3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8046.18</v>
      </c>
      <c r="G30" s="4" t="s">
        <v>109</v>
      </c>
      <c r="H30" s="4" t="s">
        <v>110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ht="13" x14ac:dyDescent="0.3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111</v>
      </c>
      <c r="H31" s="4" t="s">
        <v>112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ht="13" x14ac:dyDescent="0.3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2630.55</v>
      </c>
      <c r="G32" s="4" t="s">
        <v>113</v>
      </c>
      <c r="H32" s="4" t="s">
        <v>114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ht="13" x14ac:dyDescent="0.3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436680.89</v>
      </c>
      <c r="G33" s="4" t="s">
        <v>115</v>
      </c>
      <c r="H33" s="4" t="s">
        <v>116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ht="13" x14ac:dyDescent="0.3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117</v>
      </c>
      <c r="H34" s="4" t="s">
        <v>118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ht="13" x14ac:dyDescent="0.3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119</v>
      </c>
      <c r="H35" s="4" t="s">
        <v>120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ht="13" x14ac:dyDescent="0.3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1076512.6399999999</v>
      </c>
      <c r="G36" s="4" t="s">
        <v>121</v>
      </c>
      <c r="H36" s="4" t="s">
        <v>122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ht="13" x14ac:dyDescent="0.3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123</v>
      </c>
      <c r="H37" s="4" t="s">
        <v>124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ht="13" x14ac:dyDescent="0.3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125</v>
      </c>
      <c r="H38" s="4" t="s">
        <v>126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ht="13" x14ac:dyDescent="0.3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127</v>
      </c>
      <c r="H39" s="4" t="s">
        <v>128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ht="13" x14ac:dyDescent="0.3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395.99232000000001</v>
      </c>
      <c r="G40" s="4" t="s">
        <v>129</v>
      </c>
      <c r="H40" s="4" t="s">
        <v>130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ht="13" x14ac:dyDescent="0.3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7.3507199999999999</v>
      </c>
      <c r="G41" s="4" t="s">
        <v>131</v>
      </c>
      <c r="H41" s="4" t="s">
        <v>132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ht="13" x14ac:dyDescent="0.3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133</v>
      </c>
      <c r="H42" s="4" t="s">
        <v>134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ht="13" x14ac:dyDescent="0.3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135</v>
      </c>
      <c r="H43" s="4" t="s">
        <v>136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ht="13" x14ac:dyDescent="0.3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395515.91</v>
      </c>
      <c r="G44" s="4" t="s">
        <v>137</v>
      </c>
      <c r="H44" s="4" t="s">
        <v>138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ht="13" x14ac:dyDescent="0.3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202180.14</v>
      </c>
      <c r="G45" s="4" t="s">
        <v>139</v>
      </c>
      <c r="H45" s="4" t="s">
        <v>140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ht="13" x14ac:dyDescent="0.3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1076512.6400000001</v>
      </c>
      <c r="G46" s="4" t="s">
        <v>141</v>
      </c>
      <c r="H46" s="4" t="s">
        <v>142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ht="13" x14ac:dyDescent="0.3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34089.519999999997</v>
      </c>
      <c r="G47" s="4" t="s">
        <v>18</v>
      </c>
      <c r="H47" s="4" t="s">
        <v>143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ht="13" x14ac:dyDescent="0.3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5415.63</v>
      </c>
      <c r="G48" s="4" t="s">
        <v>29</v>
      </c>
      <c r="H48" s="4" t="s">
        <v>144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ht="13" x14ac:dyDescent="0.3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2630.55</v>
      </c>
      <c r="G49" s="4" t="s">
        <v>43</v>
      </c>
      <c r="H49" s="4" t="s">
        <v>145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0" spans="1:16" ht="13" x14ac:dyDescent="0.3">
      <c r="A50" s="4">
        <v>50</v>
      </c>
      <c r="B50" s="4">
        <v>1</v>
      </c>
      <c r="C50" s="4">
        <v>0</v>
      </c>
      <c r="D50" s="4">
        <v>2</v>
      </c>
      <c r="E50" s="4">
        <v>0</v>
      </c>
      <c r="F50" s="4">
        <v>436680.89</v>
      </c>
      <c r="G50" s="4" t="s">
        <v>57</v>
      </c>
      <c r="H50" s="4" t="s">
        <v>146</v>
      </c>
      <c r="I50" s="4"/>
      <c r="J50" s="4"/>
      <c r="K50" s="4">
        <v>212</v>
      </c>
      <c r="L50" s="4">
        <v>31</v>
      </c>
      <c r="M50" s="4">
        <v>0</v>
      </c>
      <c r="N50" s="4" t="s">
        <v>3</v>
      </c>
      <c r="O50" s="4">
        <v>2</v>
      </c>
      <c r="P50" s="4"/>
    </row>
    <row r="51" spans="1:16" ht="13" x14ac:dyDescent="0.3">
      <c r="A51" s="4">
        <v>50</v>
      </c>
      <c r="B51" s="4">
        <v>1</v>
      </c>
      <c r="C51" s="4">
        <v>0</v>
      </c>
      <c r="D51" s="4">
        <v>2</v>
      </c>
      <c r="E51" s="4">
        <v>0</v>
      </c>
      <c r="F51" s="4">
        <v>395515.91</v>
      </c>
      <c r="G51" s="4" t="s">
        <v>65</v>
      </c>
      <c r="H51" s="4" t="s">
        <v>147</v>
      </c>
      <c r="I51" s="4"/>
      <c r="J51" s="4"/>
      <c r="K51" s="4">
        <v>212</v>
      </c>
      <c r="L51" s="4">
        <v>32</v>
      </c>
      <c r="M51" s="4">
        <v>0</v>
      </c>
      <c r="N51" s="4" t="s">
        <v>3</v>
      </c>
      <c r="O51" s="4">
        <v>2</v>
      </c>
      <c r="P51" s="4"/>
    </row>
    <row r="52" spans="1:16" ht="13" x14ac:dyDescent="0.3">
      <c r="A52" s="4">
        <v>50</v>
      </c>
      <c r="B52" s="4">
        <v>1</v>
      </c>
      <c r="C52" s="4">
        <v>0</v>
      </c>
      <c r="D52" s="4">
        <v>2</v>
      </c>
      <c r="E52" s="4">
        <v>0</v>
      </c>
      <c r="F52" s="4">
        <v>202180.14</v>
      </c>
      <c r="G52" s="4" t="s">
        <v>80</v>
      </c>
      <c r="H52" s="4" t="s">
        <v>148</v>
      </c>
      <c r="I52" s="4"/>
      <c r="J52" s="4"/>
      <c r="K52" s="4">
        <v>212</v>
      </c>
      <c r="L52" s="4">
        <v>33</v>
      </c>
      <c r="M52" s="4">
        <v>0</v>
      </c>
      <c r="N52" s="4" t="s">
        <v>3</v>
      </c>
      <c r="O52" s="4">
        <v>2</v>
      </c>
      <c r="P52" s="4"/>
    </row>
    <row r="53" spans="1:16" ht="13" x14ac:dyDescent="0.3">
      <c r="A53" s="4">
        <v>50</v>
      </c>
      <c r="B53" s="4">
        <v>1</v>
      </c>
      <c r="C53" s="4">
        <v>0</v>
      </c>
      <c r="D53" s="4">
        <v>2</v>
      </c>
      <c r="E53" s="4">
        <v>0</v>
      </c>
      <c r="F53" s="4">
        <v>0</v>
      </c>
      <c r="G53" s="4" t="s">
        <v>84</v>
      </c>
      <c r="H53" s="4" t="s">
        <v>149</v>
      </c>
      <c r="I53" s="4"/>
      <c r="J53" s="4"/>
      <c r="K53" s="4">
        <v>212</v>
      </c>
      <c r="L53" s="4">
        <v>34</v>
      </c>
      <c r="M53" s="4">
        <v>0</v>
      </c>
      <c r="N53" s="4" t="s">
        <v>3</v>
      </c>
      <c r="O53" s="4">
        <v>2</v>
      </c>
      <c r="P53" s="4"/>
    </row>
    <row r="54" spans="1:16" ht="13" x14ac:dyDescent="0.3">
      <c r="A54" s="4">
        <v>50</v>
      </c>
      <c r="B54" s="4">
        <v>1</v>
      </c>
      <c r="C54" s="4">
        <v>0</v>
      </c>
      <c r="D54" s="4">
        <v>2</v>
      </c>
      <c r="E54" s="4">
        <v>0</v>
      </c>
      <c r="F54" s="4">
        <v>1076512.6399999999</v>
      </c>
      <c r="G54" s="4" t="s">
        <v>150</v>
      </c>
      <c r="H54" s="4" t="s">
        <v>151</v>
      </c>
      <c r="I54" s="4"/>
      <c r="J54" s="4"/>
      <c r="K54" s="4">
        <v>212</v>
      </c>
      <c r="L54" s="4">
        <v>35</v>
      </c>
      <c r="M54" s="4">
        <v>0</v>
      </c>
      <c r="N54" s="4" t="s">
        <v>3</v>
      </c>
      <c r="O54" s="4">
        <v>2</v>
      </c>
      <c r="P54" s="4"/>
    </row>
    <row r="55" spans="1:16" ht="13" x14ac:dyDescent="0.3">
      <c r="A55" s="4">
        <v>50</v>
      </c>
      <c r="B55" s="4">
        <v>1</v>
      </c>
      <c r="C55" s="4">
        <v>0</v>
      </c>
      <c r="D55" s="4">
        <v>2</v>
      </c>
      <c r="E55" s="4">
        <v>0</v>
      </c>
      <c r="F55" s="4">
        <v>16147.69</v>
      </c>
      <c r="G55" s="4" t="s">
        <v>152</v>
      </c>
      <c r="H55" s="4" t="s">
        <v>153</v>
      </c>
      <c r="I55" s="4"/>
      <c r="J55" s="4"/>
      <c r="K55" s="4">
        <v>212</v>
      </c>
      <c r="L55" s="4">
        <v>36</v>
      </c>
      <c r="M55" s="4">
        <v>0</v>
      </c>
      <c r="N55" s="4" t="s">
        <v>3</v>
      </c>
      <c r="O55" s="4">
        <v>2</v>
      </c>
      <c r="P55" s="4"/>
    </row>
    <row r="56" spans="1:16" ht="13" x14ac:dyDescent="0.3">
      <c r="A56" s="4">
        <v>50</v>
      </c>
      <c r="B56" s="4">
        <v>1</v>
      </c>
      <c r="C56" s="4">
        <v>0</v>
      </c>
      <c r="D56" s="4">
        <v>2</v>
      </c>
      <c r="E56" s="4">
        <v>0</v>
      </c>
      <c r="F56" s="4">
        <v>1092660.33</v>
      </c>
      <c r="G56" s="4" t="s">
        <v>154</v>
      </c>
      <c r="H56" s="4" t="s">
        <v>155</v>
      </c>
      <c r="I56" s="4"/>
      <c r="J56" s="4"/>
      <c r="K56" s="4">
        <v>212</v>
      </c>
      <c r="L56" s="4">
        <v>37</v>
      </c>
      <c r="M56" s="4">
        <v>0</v>
      </c>
      <c r="N56" s="4" t="s">
        <v>3</v>
      </c>
      <c r="O56" s="4">
        <v>2</v>
      </c>
      <c r="P56" s="4"/>
    </row>
    <row r="57" spans="1:16" ht="13" x14ac:dyDescent="0.3">
      <c r="A57" s="4">
        <v>50</v>
      </c>
      <c r="B57" s="4">
        <v>1</v>
      </c>
      <c r="C57" s="4">
        <v>0</v>
      </c>
      <c r="D57" s="4">
        <v>2</v>
      </c>
      <c r="E57" s="4">
        <v>0</v>
      </c>
      <c r="F57" s="4">
        <v>19667.89</v>
      </c>
      <c r="G57" s="4" t="s">
        <v>156</v>
      </c>
      <c r="H57" s="4" t="s">
        <v>157</v>
      </c>
      <c r="I57" s="4"/>
      <c r="J57" s="4"/>
      <c r="K57" s="4">
        <v>212</v>
      </c>
      <c r="L57" s="4">
        <v>38</v>
      </c>
      <c r="M57" s="4">
        <v>0</v>
      </c>
      <c r="N57" s="4" t="s">
        <v>3</v>
      </c>
      <c r="O57" s="4">
        <v>2</v>
      </c>
      <c r="P57" s="4"/>
    </row>
    <row r="58" spans="1:16" ht="13" x14ac:dyDescent="0.3">
      <c r="A58" s="4">
        <v>50</v>
      </c>
      <c r="B58" s="4">
        <v>1</v>
      </c>
      <c r="C58" s="4">
        <v>0</v>
      </c>
      <c r="D58" s="4">
        <v>2</v>
      </c>
      <c r="E58" s="4">
        <v>0</v>
      </c>
      <c r="F58" s="4">
        <v>1112328.22</v>
      </c>
      <c r="G58" s="4" t="s">
        <v>158</v>
      </c>
      <c r="H58" s="4" t="s">
        <v>159</v>
      </c>
      <c r="I58" s="4"/>
      <c r="J58" s="4"/>
      <c r="K58" s="4">
        <v>212</v>
      </c>
      <c r="L58" s="4">
        <v>39</v>
      </c>
      <c r="M58" s="4">
        <v>0</v>
      </c>
      <c r="N58" s="4" t="s">
        <v>3</v>
      </c>
      <c r="O58" s="4">
        <v>2</v>
      </c>
      <c r="P58" s="4"/>
    </row>
    <row r="59" spans="1:16" ht="13" x14ac:dyDescent="0.3">
      <c r="A59" s="4">
        <v>50</v>
      </c>
      <c r="B59" s="4">
        <v>1</v>
      </c>
      <c r="C59" s="4">
        <v>0</v>
      </c>
      <c r="D59" s="4">
        <v>2</v>
      </c>
      <c r="E59" s="4">
        <v>0</v>
      </c>
      <c r="F59" s="4">
        <v>222465.64</v>
      </c>
      <c r="G59" s="4" t="s">
        <v>160</v>
      </c>
      <c r="H59" s="4" t="s">
        <v>161</v>
      </c>
      <c r="I59" s="4"/>
      <c r="J59" s="4"/>
      <c r="K59" s="4">
        <v>212</v>
      </c>
      <c r="L59" s="4">
        <v>40</v>
      </c>
      <c r="M59" s="4">
        <v>0</v>
      </c>
      <c r="N59" s="4" t="s">
        <v>3</v>
      </c>
      <c r="O59" s="4">
        <v>2</v>
      </c>
      <c r="P59" s="4"/>
    </row>
    <row r="60" spans="1:16" ht="13" x14ac:dyDescent="0.3">
      <c r="A60" s="4">
        <v>50</v>
      </c>
      <c r="B60" s="4">
        <v>1</v>
      </c>
      <c r="C60" s="4">
        <v>0</v>
      </c>
      <c r="D60" s="4">
        <v>2</v>
      </c>
      <c r="E60" s="4">
        <v>0</v>
      </c>
      <c r="F60" s="4">
        <v>1334793.8600000001</v>
      </c>
      <c r="G60" s="4" t="s">
        <v>162</v>
      </c>
      <c r="H60" s="4" t="s">
        <v>163</v>
      </c>
      <c r="I60" s="4"/>
      <c r="J60" s="4"/>
      <c r="K60" s="4">
        <v>212</v>
      </c>
      <c r="L60" s="4">
        <v>41</v>
      </c>
      <c r="M60" s="4">
        <v>0</v>
      </c>
      <c r="N60" s="4" t="s">
        <v>3</v>
      </c>
      <c r="O60" s="4">
        <v>2</v>
      </c>
      <c r="P60" s="4"/>
    </row>
    <row r="62" spans="1:16" x14ac:dyDescent="0.25">
      <c r="A62">
        <v>-1</v>
      </c>
    </row>
    <row r="65" spans="1:40" ht="13" x14ac:dyDescent="0.3">
      <c r="A65" s="3">
        <v>75</v>
      </c>
      <c r="B65" s="3" t="s">
        <v>218</v>
      </c>
      <c r="C65" s="3">
        <v>2022</v>
      </c>
      <c r="D65" s="3">
        <v>2</v>
      </c>
      <c r="E65" s="3">
        <v>0</v>
      </c>
      <c r="F65" s="3"/>
      <c r="G65" s="3">
        <v>0</v>
      </c>
      <c r="H65" s="3">
        <v>1</v>
      </c>
      <c r="I65" s="3">
        <v>0</v>
      </c>
      <c r="J65" s="3">
        <v>1</v>
      </c>
      <c r="K65" s="3">
        <v>0</v>
      </c>
      <c r="L65" s="3">
        <v>0</v>
      </c>
      <c r="M65" s="3">
        <v>0</v>
      </c>
      <c r="N65" s="3">
        <v>54669328</v>
      </c>
      <c r="O65" s="3">
        <v>1</v>
      </c>
    </row>
    <row r="66" spans="1:40" x14ac:dyDescent="0.25">
      <c r="A66" s="5">
        <v>3</v>
      </c>
      <c r="B66" s="5" t="s">
        <v>219</v>
      </c>
      <c r="C66" s="5">
        <v>35.450000000000003</v>
      </c>
      <c r="D66" s="5">
        <v>6.9</v>
      </c>
      <c r="E66" s="5">
        <v>12.14</v>
      </c>
      <c r="F66" s="5">
        <v>35.450000000000003</v>
      </c>
      <c r="G66" s="5">
        <v>35.450000000000003</v>
      </c>
      <c r="H66" s="5">
        <v>5.26</v>
      </c>
      <c r="I66" s="5">
        <v>35.450000000000003</v>
      </c>
      <c r="J66" s="5">
        <v>2</v>
      </c>
      <c r="K66" s="5">
        <v>35.450000000000003</v>
      </c>
      <c r="L66" s="5">
        <v>12.14</v>
      </c>
      <c r="M66" s="5">
        <v>35.450000000000003</v>
      </c>
      <c r="N66" s="5">
        <v>6.9</v>
      </c>
      <c r="O66" s="5">
        <v>5.26</v>
      </c>
      <c r="P66" s="5">
        <v>35.450000000000003</v>
      </c>
      <c r="Q66" s="5">
        <v>35.450000000000003</v>
      </c>
      <c r="R66" s="5">
        <v>12.14</v>
      </c>
      <c r="S66" s="5" t="s">
        <v>3</v>
      </c>
      <c r="T66" s="5" t="s">
        <v>3</v>
      </c>
      <c r="U66" s="5" t="s">
        <v>3</v>
      </c>
      <c r="V66" s="5" t="s">
        <v>3</v>
      </c>
      <c r="W66" s="5" t="s">
        <v>3</v>
      </c>
      <c r="X66" s="5" t="s">
        <v>3</v>
      </c>
      <c r="Y66" s="5" t="s">
        <v>3</v>
      </c>
      <c r="Z66" s="5" t="s">
        <v>3</v>
      </c>
      <c r="AA66" s="5" t="s">
        <v>3</v>
      </c>
      <c r="AB66" s="5" t="s">
        <v>3</v>
      </c>
      <c r="AC66" s="5" t="s">
        <v>3</v>
      </c>
      <c r="AD66" s="5" t="s">
        <v>3</v>
      </c>
      <c r="AE66" s="5" t="s">
        <v>3</v>
      </c>
      <c r="AF66" s="5" t="s">
        <v>3</v>
      </c>
      <c r="AG66" s="5" t="s">
        <v>3</v>
      </c>
      <c r="AH66" s="5" t="s">
        <v>3</v>
      </c>
      <c r="AI66" s="5"/>
      <c r="AJ66" s="5"/>
      <c r="AK66" s="5"/>
      <c r="AL66" s="5"/>
      <c r="AM66" s="5"/>
      <c r="AN66" s="5">
        <v>54669329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C35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07" x14ac:dyDescent="0.25">
      <c r="A1">
        <f>ROW(Source!A28)</f>
        <v>28</v>
      </c>
      <c r="B1">
        <v>54669328</v>
      </c>
      <c r="C1">
        <v>54669448</v>
      </c>
      <c r="D1">
        <v>53206841</v>
      </c>
      <c r="E1">
        <v>70</v>
      </c>
      <c r="F1">
        <v>1</v>
      </c>
      <c r="G1">
        <v>1</v>
      </c>
      <c r="H1">
        <v>1</v>
      </c>
      <c r="I1" t="s">
        <v>221</v>
      </c>
      <c r="J1" t="s">
        <v>3</v>
      </c>
      <c r="K1" t="s">
        <v>222</v>
      </c>
      <c r="L1">
        <v>1191</v>
      </c>
      <c r="N1">
        <v>1013</v>
      </c>
      <c r="O1" t="s">
        <v>223</v>
      </c>
      <c r="P1" t="s">
        <v>223</v>
      </c>
      <c r="Q1">
        <v>1</v>
      </c>
      <c r="W1">
        <v>0</v>
      </c>
      <c r="X1">
        <v>-2012709214</v>
      </c>
      <c r="Y1">
        <v>11.904</v>
      </c>
      <c r="AA1">
        <v>0</v>
      </c>
      <c r="AB1">
        <v>0</v>
      </c>
      <c r="AC1">
        <v>0</v>
      </c>
      <c r="AD1">
        <v>333.23</v>
      </c>
      <c r="AE1">
        <v>0</v>
      </c>
      <c r="AF1">
        <v>0</v>
      </c>
      <c r="AG1">
        <v>0</v>
      </c>
      <c r="AH1">
        <v>9.4</v>
      </c>
      <c r="AI1">
        <v>1</v>
      </c>
      <c r="AJ1">
        <v>1</v>
      </c>
      <c r="AK1">
        <v>1</v>
      </c>
      <c r="AL1">
        <v>35.450000000000003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9.92</v>
      </c>
      <c r="AU1" t="s">
        <v>22</v>
      </c>
      <c r="AV1">
        <v>1</v>
      </c>
      <c r="AW1">
        <v>1</v>
      </c>
      <c r="AX1">
        <v>-1</v>
      </c>
      <c r="AY1">
        <v>0</v>
      </c>
      <c r="AZ1">
        <v>0</v>
      </c>
      <c r="BA1" t="s">
        <v>3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23.808</v>
      </c>
      <c r="CY1">
        <f>AD1</f>
        <v>333.23</v>
      </c>
      <c r="CZ1">
        <f>AH1</f>
        <v>9.4</v>
      </c>
      <c r="DA1">
        <f>AL1</f>
        <v>35.450000000000003</v>
      </c>
      <c r="DB1">
        <f t="shared" ref="DB1:DB9" si="0">ROUND((ROUND(AT1*CZ1,2)*ROUND(1.2,7)),2)</f>
        <v>111.9</v>
      </c>
      <c r="DC1">
        <f t="shared" ref="DC1:DC9" si="1">ROUND((ROUND(AT1*AG1,2)*ROUND(1.2,7)),2)</f>
        <v>0</v>
      </c>
    </row>
    <row r="2" spans="1:107" x14ac:dyDescent="0.25">
      <c r="A2">
        <f>ROW(Source!A28)</f>
        <v>28</v>
      </c>
      <c r="B2">
        <v>54669328</v>
      </c>
      <c r="C2">
        <v>54669448</v>
      </c>
      <c r="D2">
        <v>53207003</v>
      </c>
      <c r="E2">
        <v>70</v>
      </c>
      <c r="F2">
        <v>1</v>
      </c>
      <c r="G2">
        <v>1</v>
      </c>
      <c r="H2">
        <v>1</v>
      </c>
      <c r="I2" t="s">
        <v>224</v>
      </c>
      <c r="J2" t="s">
        <v>3</v>
      </c>
      <c r="K2" t="s">
        <v>225</v>
      </c>
      <c r="L2">
        <v>1191</v>
      </c>
      <c r="N2">
        <v>1013</v>
      </c>
      <c r="O2" t="s">
        <v>223</v>
      </c>
      <c r="P2" t="s">
        <v>223</v>
      </c>
      <c r="Q2">
        <v>1</v>
      </c>
      <c r="W2">
        <v>0</v>
      </c>
      <c r="X2">
        <v>-1417349443</v>
      </c>
      <c r="Y2">
        <v>0.48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35.450000000000003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0.4</v>
      </c>
      <c r="AU2" t="s">
        <v>22</v>
      </c>
      <c r="AV2">
        <v>2</v>
      </c>
      <c r="AW2">
        <v>1</v>
      </c>
      <c r="AX2">
        <v>-1</v>
      </c>
      <c r="AY2">
        <v>0</v>
      </c>
      <c r="AZ2">
        <v>0</v>
      </c>
      <c r="BA2" t="s">
        <v>3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Y2*Source!I28</f>
        <v>0.96</v>
      </c>
      <c r="CY2">
        <f>AD2</f>
        <v>0</v>
      </c>
      <c r="CZ2">
        <f>AH2</f>
        <v>0</v>
      </c>
      <c r="DA2">
        <f>AL2</f>
        <v>1</v>
      </c>
      <c r="DB2">
        <f t="shared" si="0"/>
        <v>0</v>
      </c>
      <c r="DC2">
        <f t="shared" si="1"/>
        <v>0</v>
      </c>
    </row>
    <row r="3" spans="1:107" x14ac:dyDescent="0.25">
      <c r="A3">
        <f>ROW(Source!A28)</f>
        <v>28</v>
      </c>
      <c r="B3">
        <v>54669328</v>
      </c>
      <c r="C3">
        <v>54669448</v>
      </c>
      <c r="D3">
        <v>53368936</v>
      </c>
      <c r="E3">
        <v>1</v>
      </c>
      <c r="F3">
        <v>1</v>
      </c>
      <c r="G3">
        <v>1</v>
      </c>
      <c r="H3">
        <v>2</v>
      </c>
      <c r="I3" t="s">
        <v>226</v>
      </c>
      <c r="J3" t="s">
        <v>227</v>
      </c>
      <c r="K3" t="s">
        <v>228</v>
      </c>
      <c r="L3">
        <v>1367</v>
      </c>
      <c r="N3">
        <v>1011</v>
      </c>
      <c r="O3" t="s">
        <v>229</v>
      </c>
      <c r="P3" t="s">
        <v>229</v>
      </c>
      <c r="Q3">
        <v>1</v>
      </c>
      <c r="W3">
        <v>0</v>
      </c>
      <c r="X3">
        <v>-430484415</v>
      </c>
      <c r="Y3">
        <v>0.24</v>
      </c>
      <c r="AA3">
        <v>0</v>
      </c>
      <c r="AB3">
        <v>1400.9560000000001</v>
      </c>
      <c r="AC3">
        <v>478.57500000000005</v>
      </c>
      <c r="AD3">
        <v>0</v>
      </c>
      <c r="AE3">
        <v>0</v>
      </c>
      <c r="AF3">
        <v>115.4</v>
      </c>
      <c r="AG3">
        <v>13.5</v>
      </c>
      <c r="AH3">
        <v>0</v>
      </c>
      <c r="AI3">
        <v>1</v>
      </c>
      <c r="AJ3">
        <v>12.14</v>
      </c>
      <c r="AK3">
        <v>35.450000000000003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0.2</v>
      </c>
      <c r="AU3" t="s">
        <v>22</v>
      </c>
      <c r="AV3">
        <v>0</v>
      </c>
      <c r="AW3">
        <v>1</v>
      </c>
      <c r="AX3">
        <v>-1</v>
      </c>
      <c r="AY3">
        <v>0</v>
      </c>
      <c r="AZ3">
        <v>0</v>
      </c>
      <c r="BA3" t="s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Y3*Source!I28</f>
        <v>0.48</v>
      </c>
      <c r="CY3">
        <f>AB3</f>
        <v>1400.9560000000001</v>
      </c>
      <c r="CZ3">
        <f>AF3</f>
        <v>115.4</v>
      </c>
      <c r="DA3">
        <f>AJ3</f>
        <v>12.14</v>
      </c>
      <c r="DB3">
        <f t="shared" si="0"/>
        <v>27.7</v>
      </c>
      <c r="DC3">
        <f t="shared" si="1"/>
        <v>3.24</v>
      </c>
    </row>
    <row r="4" spans="1:107" x14ac:dyDescent="0.25">
      <c r="A4">
        <f>ROW(Source!A28)</f>
        <v>28</v>
      </c>
      <c r="B4">
        <v>54669328</v>
      </c>
      <c r="C4">
        <v>54669448</v>
      </c>
      <c r="D4">
        <v>53369017</v>
      </c>
      <c r="E4">
        <v>1</v>
      </c>
      <c r="F4">
        <v>1</v>
      </c>
      <c r="G4">
        <v>1</v>
      </c>
      <c r="H4">
        <v>2</v>
      </c>
      <c r="I4" t="s">
        <v>230</v>
      </c>
      <c r="J4" t="s">
        <v>231</v>
      </c>
      <c r="K4" t="s">
        <v>232</v>
      </c>
      <c r="L4">
        <v>1367</v>
      </c>
      <c r="N4">
        <v>1011</v>
      </c>
      <c r="O4" t="s">
        <v>229</v>
      </c>
      <c r="P4" t="s">
        <v>229</v>
      </c>
      <c r="Q4">
        <v>1</v>
      </c>
      <c r="W4">
        <v>0</v>
      </c>
      <c r="X4">
        <v>321316643</v>
      </c>
      <c r="Y4">
        <v>2.88</v>
      </c>
      <c r="AA4">
        <v>0</v>
      </c>
      <c r="AB4">
        <v>10.926</v>
      </c>
      <c r="AC4">
        <v>0</v>
      </c>
      <c r="AD4">
        <v>0</v>
      </c>
      <c r="AE4">
        <v>0</v>
      </c>
      <c r="AF4">
        <v>0.9</v>
      </c>
      <c r="AG4">
        <v>0</v>
      </c>
      <c r="AH4">
        <v>0</v>
      </c>
      <c r="AI4">
        <v>1</v>
      </c>
      <c r="AJ4">
        <v>12.14</v>
      </c>
      <c r="AK4">
        <v>35.450000000000003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2.4</v>
      </c>
      <c r="AU4" t="s">
        <v>22</v>
      </c>
      <c r="AV4">
        <v>0</v>
      </c>
      <c r="AW4">
        <v>1</v>
      </c>
      <c r="AX4">
        <v>-1</v>
      </c>
      <c r="AY4">
        <v>0</v>
      </c>
      <c r="AZ4">
        <v>0</v>
      </c>
      <c r="BA4" t="s">
        <v>3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Y4*Source!I28</f>
        <v>5.76</v>
      </c>
      <c r="CY4">
        <f>AB4</f>
        <v>10.926</v>
      </c>
      <c r="CZ4">
        <f>AF4</f>
        <v>0.9</v>
      </c>
      <c r="DA4">
        <f>AJ4</f>
        <v>12.14</v>
      </c>
      <c r="DB4">
        <f t="shared" si="0"/>
        <v>2.59</v>
      </c>
      <c r="DC4">
        <f t="shared" si="1"/>
        <v>0</v>
      </c>
    </row>
    <row r="5" spans="1:107" x14ac:dyDescent="0.25">
      <c r="A5">
        <f>ROW(Source!A28)</f>
        <v>28</v>
      </c>
      <c r="B5">
        <v>54669328</v>
      </c>
      <c r="C5">
        <v>54669448</v>
      </c>
      <c r="D5">
        <v>53369072</v>
      </c>
      <c r="E5">
        <v>1</v>
      </c>
      <c r="F5">
        <v>1</v>
      </c>
      <c r="G5">
        <v>1</v>
      </c>
      <c r="H5">
        <v>2</v>
      </c>
      <c r="I5" t="s">
        <v>233</v>
      </c>
      <c r="J5" t="s">
        <v>234</v>
      </c>
      <c r="K5" t="s">
        <v>235</v>
      </c>
      <c r="L5">
        <v>1367</v>
      </c>
      <c r="N5">
        <v>1011</v>
      </c>
      <c r="O5" t="s">
        <v>229</v>
      </c>
      <c r="P5" t="s">
        <v>229</v>
      </c>
      <c r="Q5">
        <v>1</v>
      </c>
      <c r="W5">
        <v>0</v>
      </c>
      <c r="X5">
        <v>1236387093</v>
      </c>
      <c r="Y5">
        <v>2.88</v>
      </c>
      <c r="AA5">
        <v>0</v>
      </c>
      <c r="AB5">
        <v>39.819200000000002</v>
      </c>
      <c r="AC5">
        <v>0</v>
      </c>
      <c r="AD5">
        <v>0</v>
      </c>
      <c r="AE5">
        <v>0</v>
      </c>
      <c r="AF5">
        <v>3.28</v>
      </c>
      <c r="AG5">
        <v>0</v>
      </c>
      <c r="AH5">
        <v>0</v>
      </c>
      <c r="AI5">
        <v>1</v>
      </c>
      <c r="AJ5">
        <v>12.14</v>
      </c>
      <c r="AK5">
        <v>35.450000000000003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2.4</v>
      </c>
      <c r="AU5" t="s">
        <v>22</v>
      </c>
      <c r="AV5">
        <v>0</v>
      </c>
      <c r="AW5">
        <v>1</v>
      </c>
      <c r="AX5">
        <v>-1</v>
      </c>
      <c r="AY5">
        <v>0</v>
      </c>
      <c r="AZ5">
        <v>0</v>
      </c>
      <c r="BA5" t="s">
        <v>3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Y5*Source!I28</f>
        <v>5.76</v>
      </c>
      <c r="CY5">
        <f>AB5</f>
        <v>39.819200000000002</v>
      </c>
      <c r="CZ5">
        <f>AF5</f>
        <v>3.28</v>
      </c>
      <c r="DA5">
        <f>AJ5</f>
        <v>12.14</v>
      </c>
      <c r="DB5">
        <f t="shared" si="0"/>
        <v>9.44</v>
      </c>
      <c r="DC5">
        <f t="shared" si="1"/>
        <v>0</v>
      </c>
    </row>
    <row r="6" spans="1:107" x14ac:dyDescent="0.25">
      <c r="A6">
        <f>ROW(Source!A28)</f>
        <v>28</v>
      </c>
      <c r="B6">
        <v>54669328</v>
      </c>
      <c r="C6">
        <v>54669448</v>
      </c>
      <c r="D6">
        <v>53369866</v>
      </c>
      <c r="E6">
        <v>1</v>
      </c>
      <c r="F6">
        <v>1</v>
      </c>
      <c r="G6">
        <v>1</v>
      </c>
      <c r="H6">
        <v>2</v>
      </c>
      <c r="I6" t="s">
        <v>236</v>
      </c>
      <c r="J6" t="s">
        <v>237</v>
      </c>
      <c r="K6" t="s">
        <v>238</v>
      </c>
      <c r="L6">
        <v>1367</v>
      </c>
      <c r="N6">
        <v>1011</v>
      </c>
      <c r="O6" t="s">
        <v>229</v>
      </c>
      <c r="P6" t="s">
        <v>229</v>
      </c>
      <c r="Q6">
        <v>1</v>
      </c>
      <c r="W6">
        <v>0</v>
      </c>
      <c r="X6">
        <v>509054691</v>
      </c>
      <c r="Y6">
        <v>0.24</v>
      </c>
      <c r="AA6">
        <v>0</v>
      </c>
      <c r="AB6">
        <v>797.71939999999995</v>
      </c>
      <c r="AC6">
        <v>411.22</v>
      </c>
      <c r="AD6">
        <v>0</v>
      </c>
      <c r="AE6">
        <v>0</v>
      </c>
      <c r="AF6">
        <v>65.709999999999994</v>
      </c>
      <c r="AG6">
        <v>11.6</v>
      </c>
      <c r="AH6">
        <v>0</v>
      </c>
      <c r="AI6">
        <v>1</v>
      </c>
      <c r="AJ6">
        <v>12.14</v>
      </c>
      <c r="AK6">
        <v>35.450000000000003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0.2</v>
      </c>
      <c r="AU6" t="s">
        <v>22</v>
      </c>
      <c r="AV6">
        <v>0</v>
      </c>
      <c r="AW6">
        <v>1</v>
      </c>
      <c r="AX6">
        <v>-1</v>
      </c>
      <c r="AY6">
        <v>0</v>
      </c>
      <c r="AZ6">
        <v>0</v>
      </c>
      <c r="BA6" t="s">
        <v>3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Y6*Source!I28</f>
        <v>0.48</v>
      </c>
      <c r="CY6">
        <f>AB6</f>
        <v>797.71939999999995</v>
      </c>
      <c r="CZ6">
        <f>AF6</f>
        <v>65.709999999999994</v>
      </c>
      <c r="DA6">
        <f>AJ6</f>
        <v>12.14</v>
      </c>
      <c r="DB6">
        <f t="shared" si="0"/>
        <v>15.77</v>
      </c>
      <c r="DC6">
        <f t="shared" si="1"/>
        <v>2.78</v>
      </c>
    </row>
    <row r="7" spans="1:107" x14ac:dyDescent="0.25">
      <c r="A7">
        <f>ROW(Source!A29)</f>
        <v>29</v>
      </c>
      <c r="B7">
        <v>54669328</v>
      </c>
      <c r="C7">
        <v>54669459</v>
      </c>
      <c r="D7">
        <v>53206881</v>
      </c>
      <c r="E7">
        <v>70</v>
      </c>
      <c r="F7">
        <v>1</v>
      </c>
      <c r="G7">
        <v>1</v>
      </c>
      <c r="H7">
        <v>1</v>
      </c>
      <c r="I7" t="s">
        <v>239</v>
      </c>
      <c r="J7" t="s">
        <v>3</v>
      </c>
      <c r="K7" t="s">
        <v>240</v>
      </c>
      <c r="L7">
        <v>1191</v>
      </c>
      <c r="N7">
        <v>1013</v>
      </c>
      <c r="O7" t="s">
        <v>223</v>
      </c>
      <c r="P7" t="s">
        <v>223</v>
      </c>
      <c r="Q7">
        <v>1</v>
      </c>
      <c r="W7">
        <v>0</v>
      </c>
      <c r="X7">
        <v>71966457</v>
      </c>
      <c r="Y7">
        <v>11.16</v>
      </c>
      <c r="AA7">
        <v>0</v>
      </c>
      <c r="AB7">
        <v>0</v>
      </c>
      <c r="AC7">
        <v>0</v>
      </c>
      <c r="AD7">
        <v>393.14050000000003</v>
      </c>
      <c r="AE7">
        <v>0</v>
      </c>
      <c r="AF7">
        <v>0</v>
      </c>
      <c r="AG7">
        <v>0</v>
      </c>
      <c r="AH7">
        <v>11.09</v>
      </c>
      <c r="AI7">
        <v>1</v>
      </c>
      <c r="AJ7">
        <v>1</v>
      </c>
      <c r="AK7">
        <v>1</v>
      </c>
      <c r="AL7">
        <v>35.450000000000003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9.3000000000000007</v>
      </c>
      <c r="AU7" t="s">
        <v>22</v>
      </c>
      <c r="AV7">
        <v>1</v>
      </c>
      <c r="AW7">
        <v>2</v>
      </c>
      <c r="AX7">
        <v>54669465</v>
      </c>
      <c r="AY7">
        <v>1</v>
      </c>
      <c r="AZ7">
        <v>0</v>
      </c>
      <c r="BA7">
        <v>4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Y7*Source!I29</f>
        <v>167.4</v>
      </c>
      <c r="CY7">
        <f>AD7</f>
        <v>393.14050000000003</v>
      </c>
      <c r="CZ7">
        <f>AH7</f>
        <v>11.09</v>
      </c>
      <c r="DA7">
        <f>AL7</f>
        <v>35.450000000000003</v>
      </c>
      <c r="DB7">
        <f t="shared" si="0"/>
        <v>123.77</v>
      </c>
      <c r="DC7">
        <f t="shared" si="1"/>
        <v>0</v>
      </c>
    </row>
    <row r="8" spans="1:107" x14ac:dyDescent="0.25">
      <c r="A8">
        <f>ROW(Source!A29)</f>
        <v>29</v>
      </c>
      <c r="B8">
        <v>54669328</v>
      </c>
      <c r="C8">
        <v>54669459</v>
      </c>
      <c r="D8">
        <v>53207003</v>
      </c>
      <c r="E8">
        <v>70</v>
      </c>
      <c r="F8">
        <v>1</v>
      </c>
      <c r="G8">
        <v>1</v>
      </c>
      <c r="H8">
        <v>1</v>
      </c>
      <c r="I8" t="s">
        <v>224</v>
      </c>
      <c r="J8" t="s">
        <v>3</v>
      </c>
      <c r="K8" t="s">
        <v>225</v>
      </c>
      <c r="L8">
        <v>1191</v>
      </c>
      <c r="N8">
        <v>1013</v>
      </c>
      <c r="O8" t="s">
        <v>223</v>
      </c>
      <c r="P8" t="s">
        <v>223</v>
      </c>
      <c r="Q8">
        <v>1</v>
      </c>
      <c r="W8">
        <v>0</v>
      </c>
      <c r="X8">
        <v>-1417349443</v>
      </c>
      <c r="Y8">
        <v>0.48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35.450000000000003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0.4</v>
      </c>
      <c r="AU8" t="s">
        <v>22</v>
      </c>
      <c r="AV8">
        <v>2</v>
      </c>
      <c r="AW8">
        <v>2</v>
      </c>
      <c r="AX8">
        <v>54669466</v>
      </c>
      <c r="AY8">
        <v>1</v>
      </c>
      <c r="AZ8">
        <v>0</v>
      </c>
      <c r="BA8">
        <v>5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Y8*Source!I29</f>
        <v>7.1999999999999993</v>
      </c>
      <c r="CY8">
        <f>AD8</f>
        <v>0</v>
      </c>
      <c r="CZ8">
        <f>AH8</f>
        <v>0</v>
      </c>
      <c r="DA8">
        <f>AL8</f>
        <v>1</v>
      </c>
      <c r="DB8">
        <f t="shared" si="0"/>
        <v>0</v>
      </c>
      <c r="DC8">
        <f t="shared" si="1"/>
        <v>0</v>
      </c>
    </row>
    <row r="9" spans="1:107" x14ac:dyDescent="0.25">
      <c r="A9">
        <f>ROW(Source!A29)</f>
        <v>29</v>
      </c>
      <c r="B9">
        <v>54669328</v>
      </c>
      <c r="C9">
        <v>54669459</v>
      </c>
      <c r="D9">
        <v>53369090</v>
      </c>
      <c r="E9">
        <v>1</v>
      </c>
      <c r="F9">
        <v>1</v>
      </c>
      <c r="G9">
        <v>1</v>
      </c>
      <c r="H9">
        <v>2</v>
      </c>
      <c r="I9" t="s">
        <v>241</v>
      </c>
      <c r="J9" t="s">
        <v>242</v>
      </c>
      <c r="K9" t="s">
        <v>243</v>
      </c>
      <c r="L9">
        <v>1367</v>
      </c>
      <c r="N9">
        <v>1011</v>
      </c>
      <c r="O9" t="s">
        <v>229</v>
      </c>
      <c r="P9" t="s">
        <v>229</v>
      </c>
      <c r="Q9">
        <v>1</v>
      </c>
      <c r="W9">
        <v>0</v>
      </c>
      <c r="X9">
        <v>-896236776</v>
      </c>
      <c r="Y9">
        <v>0.48</v>
      </c>
      <c r="AA9">
        <v>0</v>
      </c>
      <c r="AB9">
        <v>1092.4785999999999</v>
      </c>
      <c r="AC9">
        <v>356.62700000000007</v>
      </c>
      <c r="AD9">
        <v>0</v>
      </c>
      <c r="AE9">
        <v>0</v>
      </c>
      <c r="AF9">
        <v>89.99</v>
      </c>
      <c r="AG9">
        <v>10.06</v>
      </c>
      <c r="AH9">
        <v>0</v>
      </c>
      <c r="AI9">
        <v>1</v>
      </c>
      <c r="AJ9">
        <v>12.14</v>
      </c>
      <c r="AK9">
        <v>35.450000000000003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0.4</v>
      </c>
      <c r="AU9" t="s">
        <v>22</v>
      </c>
      <c r="AV9">
        <v>0</v>
      </c>
      <c r="AW9">
        <v>2</v>
      </c>
      <c r="AX9">
        <v>54669467</v>
      </c>
      <c r="AY9">
        <v>1</v>
      </c>
      <c r="AZ9">
        <v>0</v>
      </c>
      <c r="BA9">
        <v>6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Y9*Source!I29</f>
        <v>7.1999999999999993</v>
      </c>
      <c r="CY9">
        <f>AB9</f>
        <v>1092.4785999999999</v>
      </c>
      <c r="CZ9">
        <f>AF9</f>
        <v>89.99</v>
      </c>
      <c r="DA9">
        <f>AJ9</f>
        <v>12.14</v>
      </c>
      <c r="DB9">
        <f t="shared" si="0"/>
        <v>43.2</v>
      </c>
      <c r="DC9">
        <f t="shared" si="1"/>
        <v>4.82</v>
      </c>
    </row>
    <row r="10" spans="1:107" x14ac:dyDescent="0.25">
      <c r="A10">
        <f>ROW(Source!A29)</f>
        <v>29</v>
      </c>
      <c r="B10">
        <v>54669328</v>
      </c>
      <c r="C10">
        <v>54669459</v>
      </c>
      <c r="D10">
        <v>0</v>
      </c>
      <c r="E10">
        <v>0</v>
      </c>
      <c r="F10">
        <v>1</v>
      </c>
      <c r="G10">
        <v>1</v>
      </c>
      <c r="H10">
        <v>3</v>
      </c>
      <c r="I10" t="s">
        <v>35</v>
      </c>
      <c r="J10" t="s">
        <v>3</v>
      </c>
      <c r="K10" t="s">
        <v>36</v>
      </c>
      <c r="L10">
        <v>1035</v>
      </c>
      <c r="N10">
        <v>1013</v>
      </c>
      <c r="O10" t="s">
        <v>37</v>
      </c>
      <c r="P10" t="s">
        <v>37</v>
      </c>
      <c r="Q10">
        <v>1</v>
      </c>
      <c r="W10">
        <v>0</v>
      </c>
      <c r="X10">
        <v>-1689019984</v>
      </c>
      <c r="Y10">
        <v>0.33333299999999999</v>
      </c>
      <c r="AA10">
        <v>3250</v>
      </c>
      <c r="AB10">
        <v>0</v>
      </c>
      <c r="AC10">
        <v>0</v>
      </c>
      <c r="AD10">
        <v>0</v>
      </c>
      <c r="AE10">
        <v>3315</v>
      </c>
      <c r="AF10">
        <v>0</v>
      </c>
      <c r="AG10">
        <v>0</v>
      </c>
      <c r="AH10">
        <v>0</v>
      </c>
      <c r="AI10">
        <v>6.9</v>
      </c>
      <c r="AJ10">
        <v>1</v>
      </c>
      <c r="AK10">
        <v>1</v>
      </c>
      <c r="AL10">
        <v>1</v>
      </c>
      <c r="AN10">
        <v>0</v>
      </c>
      <c r="AO10">
        <v>0</v>
      </c>
      <c r="AP10">
        <v>0</v>
      </c>
      <c r="AQ10">
        <v>0</v>
      </c>
      <c r="AR10">
        <v>0</v>
      </c>
      <c r="AS10" t="s">
        <v>3</v>
      </c>
      <c r="AT10">
        <v>0.33333299999999999</v>
      </c>
      <c r="AU10" t="s">
        <v>3</v>
      </c>
      <c r="AV10">
        <v>0</v>
      </c>
      <c r="AW10">
        <v>1</v>
      </c>
      <c r="AX10">
        <v>-1</v>
      </c>
      <c r="AY10">
        <v>0</v>
      </c>
      <c r="AZ10">
        <v>0</v>
      </c>
      <c r="BA10" t="s">
        <v>3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Y10*Source!I29</f>
        <v>4.9999950000000002</v>
      </c>
      <c r="CY10">
        <f>AA10</f>
        <v>3250</v>
      </c>
      <c r="CZ10">
        <f>AE10</f>
        <v>3315</v>
      </c>
      <c r="DA10">
        <f>AI10</f>
        <v>6.9</v>
      </c>
      <c r="DB10">
        <f>ROUND(ROUND(AT10*CZ10,2),2)</f>
        <v>1105</v>
      </c>
      <c r="DC10">
        <f>ROUND(ROUND(AT10*AG10,2),2)</f>
        <v>0</v>
      </c>
    </row>
    <row r="11" spans="1:107" x14ac:dyDescent="0.25">
      <c r="A11">
        <f>ROW(Source!A29)</f>
        <v>29</v>
      </c>
      <c r="B11">
        <v>54669328</v>
      </c>
      <c r="C11">
        <v>54669459</v>
      </c>
      <c r="D11">
        <v>0</v>
      </c>
      <c r="E11">
        <v>0</v>
      </c>
      <c r="F11">
        <v>1</v>
      </c>
      <c r="G11">
        <v>1</v>
      </c>
      <c r="H11">
        <v>3</v>
      </c>
      <c r="I11" t="s">
        <v>35</v>
      </c>
      <c r="J11" t="s">
        <v>3</v>
      </c>
      <c r="K11" t="s">
        <v>41</v>
      </c>
      <c r="L11">
        <v>1035</v>
      </c>
      <c r="N11">
        <v>1013</v>
      </c>
      <c r="O11" t="s">
        <v>37</v>
      </c>
      <c r="P11" t="s">
        <v>37</v>
      </c>
      <c r="Q11">
        <v>1</v>
      </c>
      <c r="W11">
        <v>0</v>
      </c>
      <c r="X11">
        <v>-1034453490</v>
      </c>
      <c r="Y11">
        <v>0.66666700000000001</v>
      </c>
      <c r="AA11">
        <v>680.55</v>
      </c>
      <c r="AB11">
        <v>0</v>
      </c>
      <c r="AC11">
        <v>0</v>
      </c>
      <c r="AD11">
        <v>0</v>
      </c>
      <c r="AE11">
        <v>694.16099999999994</v>
      </c>
      <c r="AF11">
        <v>0</v>
      </c>
      <c r="AG11">
        <v>0</v>
      </c>
      <c r="AH11">
        <v>0</v>
      </c>
      <c r="AI11">
        <v>6.9</v>
      </c>
      <c r="AJ11">
        <v>1</v>
      </c>
      <c r="AK11">
        <v>1</v>
      </c>
      <c r="AL11">
        <v>1</v>
      </c>
      <c r="AN11">
        <v>0</v>
      </c>
      <c r="AO11">
        <v>0</v>
      </c>
      <c r="AP11">
        <v>0</v>
      </c>
      <c r="AQ11">
        <v>0</v>
      </c>
      <c r="AR11">
        <v>0</v>
      </c>
      <c r="AS11" t="s">
        <v>3</v>
      </c>
      <c r="AT11">
        <v>0.66666700000000001</v>
      </c>
      <c r="AU11" t="s">
        <v>3</v>
      </c>
      <c r="AV11">
        <v>0</v>
      </c>
      <c r="AW11">
        <v>1</v>
      </c>
      <c r="AX11">
        <v>-1</v>
      </c>
      <c r="AY11">
        <v>0</v>
      </c>
      <c r="AZ11">
        <v>0</v>
      </c>
      <c r="BA11" t="s">
        <v>3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Y11*Source!I29</f>
        <v>10.000005</v>
      </c>
      <c r="CY11">
        <f>AA11</f>
        <v>680.55</v>
      </c>
      <c r="CZ11">
        <f>AE11</f>
        <v>694.16099999999994</v>
      </c>
      <c r="DA11">
        <f>AI11</f>
        <v>6.9</v>
      </c>
      <c r="DB11">
        <f>ROUND(ROUND(AT11*CZ11,2),2)</f>
        <v>462.77</v>
      </c>
      <c r="DC11">
        <f>ROUND(ROUND(AT11*AG11,2),2)</f>
        <v>0</v>
      </c>
    </row>
    <row r="12" spans="1:107" x14ac:dyDescent="0.25">
      <c r="A12">
        <f>ROW(Source!A32)</f>
        <v>32</v>
      </c>
      <c r="B12">
        <v>54669328</v>
      </c>
      <c r="C12">
        <v>54669484</v>
      </c>
      <c r="D12">
        <v>53206849</v>
      </c>
      <c r="E12">
        <v>70</v>
      </c>
      <c r="F12">
        <v>1</v>
      </c>
      <c r="G12">
        <v>1</v>
      </c>
      <c r="H12">
        <v>1</v>
      </c>
      <c r="I12" t="s">
        <v>244</v>
      </c>
      <c r="J12" t="s">
        <v>3</v>
      </c>
      <c r="K12" t="s">
        <v>245</v>
      </c>
      <c r="L12">
        <v>1191</v>
      </c>
      <c r="N12">
        <v>1013</v>
      </c>
      <c r="O12" t="s">
        <v>223</v>
      </c>
      <c r="P12" t="s">
        <v>223</v>
      </c>
      <c r="Q12">
        <v>1</v>
      </c>
      <c r="W12">
        <v>0</v>
      </c>
      <c r="X12">
        <v>-1111239348</v>
      </c>
      <c r="Y12">
        <v>1.236</v>
      </c>
      <c r="AA12">
        <v>0</v>
      </c>
      <c r="AB12">
        <v>0</v>
      </c>
      <c r="AC12">
        <v>0</v>
      </c>
      <c r="AD12">
        <v>341.029</v>
      </c>
      <c r="AE12">
        <v>0</v>
      </c>
      <c r="AF12">
        <v>0</v>
      </c>
      <c r="AG12">
        <v>0</v>
      </c>
      <c r="AH12">
        <v>9.6199999999999992</v>
      </c>
      <c r="AI12">
        <v>1</v>
      </c>
      <c r="AJ12">
        <v>1</v>
      </c>
      <c r="AK12">
        <v>1</v>
      </c>
      <c r="AL12">
        <v>35.450000000000003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1.03</v>
      </c>
      <c r="AU12" t="s">
        <v>22</v>
      </c>
      <c r="AV12">
        <v>1</v>
      </c>
      <c r="AW12">
        <v>2</v>
      </c>
      <c r="AX12">
        <v>54669491</v>
      </c>
      <c r="AY12">
        <v>1</v>
      </c>
      <c r="AZ12">
        <v>0</v>
      </c>
      <c r="BA12">
        <v>21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Y12*Source!I32</f>
        <v>2.472</v>
      </c>
      <c r="CY12">
        <f>AD12</f>
        <v>341.029</v>
      </c>
      <c r="CZ12">
        <f>AH12</f>
        <v>9.6199999999999992</v>
      </c>
      <c r="DA12">
        <f>AL12</f>
        <v>35.450000000000003</v>
      </c>
      <c r="DB12">
        <f>ROUND((ROUND(AT12*CZ12,2)*ROUND(1.2,7)),2)</f>
        <v>11.89</v>
      </c>
      <c r="DC12">
        <f>ROUND((ROUND(AT12*AG12,2)*ROUND(1.2,7)),2)</f>
        <v>0</v>
      </c>
    </row>
    <row r="13" spans="1:107" x14ac:dyDescent="0.25">
      <c r="A13">
        <f>ROW(Source!A32)</f>
        <v>32</v>
      </c>
      <c r="B13">
        <v>54669328</v>
      </c>
      <c r="C13">
        <v>54669484</v>
      </c>
      <c r="D13">
        <v>53207003</v>
      </c>
      <c r="E13">
        <v>70</v>
      </c>
      <c r="F13">
        <v>1</v>
      </c>
      <c r="G13">
        <v>1</v>
      </c>
      <c r="H13">
        <v>1</v>
      </c>
      <c r="I13" t="s">
        <v>224</v>
      </c>
      <c r="J13" t="s">
        <v>3</v>
      </c>
      <c r="K13" t="s">
        <v>225</v>
      </c>
      <c r="L13">
        <v>1191</v>
      </c>
      <c r="N13">
        <v>1013</v>
      </c>
      <c r="O13" t="s">
        <v>223</v>
      </c>
      <c r="P13" t="s">
        <v>223</v>
      </c>
      <c r="Q13">
        <v>1</v>
      </c>
      <c r="W13">
        <v>0</v>
      </c>
      <c r="X13">
        <v>-1417349443</v>
      </c>
      <c r="Y13">
        <v>7.1999999999999995E-2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35.450000000000003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0.06</v>
      </c>
      <c r="AU13" t="s">
        <v>22</v>
      </c>
      <c r="AV13">
        <v>2</v>
      </c>
      <c r="AW13">
        <v>2</v>
      </c>
      <c r="AX13">
        <v>54669492</v>
      </c>
      <c r="AY13">
        <v>1</v>
      </c>
      <c r="AZ13">
        <v>0</v>
      </c>
      <c r="BA13">
        <v>22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Y13*Source!I32</f>
        <v>0.14399999999999999</v>
      </c>
      <c r="CY13">
        <f>AD13</f>
        <v>0</v>
      </c>
      <c r="CZ13">
        <f>AH13</f>
        <v>0</v>
      </c>
      <c r="DA13">
        <f>AL13</f>
        <v>1</v>
      </c>
      <c r="DB13">
        <f>ROUND((ROUND(AT13*CZ13,2)*ROUND(1.2,7)),2)</f>
        <v>0</v>
      </c>
      <c r="DC13">
        <f>ROUND((ROUND(AT13*AG13,2)*ROUND(1.2,7)),2)</f>
        <v>0</v>
      </c>
    </row>
    <row r="14" spans="1:107" x14ac:dyDescent="0.25">
      <c r="A14">
        <f>ROW(Source!A32)</f>
        <v>32</v>
      </c>
      <c r="B14">
        <v>54669328</v>
      </c>
      <c r="C14">
        <v>54669484</v>
      </c>
      <c r="D14">
        <v>53368936</v>
      </c>
      <c r="E14">
        <v>1</v>
      </c>
      <c r="F14">
        <v>1</v>
      </c>
      <c r="G14">
        <v>1</v>
      </c>
      <c r="H14">
        <v>2</v>
      </c>
      <c r="I14" t="s">
        <v>226</v>
      </c>
      <c r="J14" t="s">
        <v>227</v>
      </c>
      <c r="K14" t="s">
        <v>228</v>
      </c>
      <c r="L14">
        <v>1367</v>
      </c>
      <c r="N14">
        <v>1011</v>
      </c>
      <c r="O14" t="s">
        <v>229</v>
      </c>
      <c r="P14" t="s">
        <v>229</v>
      </c>
      <c r="Q14">
        <v>1</v>
      </c>
      <c r="W14">
        <v>0</v>
      </c>
      <c r="X14">
        <v>-430484415</v>
      </c>
      <c r="Y14">
        <v>3.5999999999999997E-2</v>
      </c>
      <c r="AA14">
        <v>0</v>
      </c>
      <c r="AB14">
        <v>1400.9560000000001</v>
      </c>
      <c r="AC14">
        <v>478.57500000000005</v>
      </c>
      <c r="AD14">
        <v>0</v>
      </c>
      <c r="AE14">
        <v>0</v>
      </c>
      <c r="AF14">
        <v>115.4</v>
      </c>
      <c r="AG14">
        <v>13.5</v>
      </c>
      <c r="AH14">
        <v>0</v>
      </c>
      <c r="AI14">
        <v>1</v>
      </c>
      <c r="AJ14">
        <v>12.14</v>
      </c>
      <c r="AK14">
        <v>35.450000000000003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0.03</v>
      </c>
      <c r="AU14" t="s">
        <v>22</v>
      </c>
      <c r="AV14">
        <v>0</v>
      </c>
      <c r="AW14">
        <v>2</v>
      </c>
      <c r="AX14">
        <v>54669493</v>
      </c>
      <c r="AY14">
        <v>1</v>
      </c>
      <c r="AZ14">
        <v>0</v>
      </c>
      <c r="BA14">
        <v>23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Y14*Source!I32</f>
        <v>7.1999999999999995E-2</v>
      </c>
      <c r="CY14">
        <f>AB14</f>
        <v>1400.9560000000001</v>
      </c>
      <c r="CZ14">
        <f>AF14</f>
        <v>115.4</v>
      </c>
      <c r="DA14">
        <f>AJ14</f>
        <v>12.14</v>
      </c>
      <c r="DB14">
        <f>ROUND((ROUND(AT14*CZ14,2)*ROUND(1.2,7)),2)</f>
        <v>4.1500000000000004</v>
      </c>
      <c r="DC14">
        <f>ROUND((ROUND(AT14*AG14,2)*ROUND(1.2,7)),2)</f>
        <v>0.49</v>
      </c>
    </row>
    <row r="15" spans="1:107" x14ac:dyDescent="0.25">
      <c r="A15">
        <f>ROW(Source!A32)</f>
        <v>32</v>
      </c>
      <c r="B15">
        <v>54669328</v>
      </c>
      <c r="C15">
        <v>54669484</v>
      </c>
      <c r="D15">
        <v>53369866</v>
      </c>
      <c r="E15">
        <v>1</v>
      </c>
      <c r="F15">
        <v>1</v>
      </c>
      <c r="G15">
        <v>1</v>
      </c>
      <c r="H15">
        <v>2</v>
      </c>
      <c r="I15" t="s">
        <v>236</v>
      </c>
      <c r="J15" t="s">
        <v>237</v>
      </c>
      <c r="K15" t="s">
        <v>238</v>
      </c>
      <c r="L15">
        <v>1367</v>
      </c>
      <c r="N15">
        <v>1011</v>
      </c>
      <c r="O15" t="s">
        <v>229</v>
      </c>
      <c r="P15" t="s">
        <v>229</v>
      </c>
      <c r="Q15">
        <v>1</v>
      </c>
      <c r="W15">
        <v>0</v>
      </c>
      <c r="X15">
        <v>509054691</v>
      </c>
      <c r="Y15">
        <v>3.5999999999999997E-2</v>
      </c>
      <c r="AA15">
        <v>0</v>
      </c>
      <c r="AB15">
        <v>797.71939999999995</v>
      </c>
      <c r="AC15">
        <v>411.22</v>
      </c>
      <c r="AD15">
        <v>0</v>
      </c>
      <c r="AE15">
        <v>0</v>
      </c>
      <c r="AF15">
        <v>65.709999999999994</v>
      </c>
      <c r="AG15">
        <v>11.6</v>
      </c>
      <c r="AH15">
        <v>0</v>
      </c>
      <c r="AI15">
        <v>1</v>
      </c>
      <c r="AJ15">
        <v>12.14</v>
      </c>
      <c r="AK15">
        <v>35.450000000000003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0.03</v>
      </c>
      <c r="AU15" t="s">
        <v>22</v>
      </c>
      <c r="AV15">
        <v>0</v>
      </c>
      <c r="AW15">
        <v>2</v>
      </c>
      <c r="AX15">
        <v>54669494</v>
      </c>
      <c r="AY15">
        <v>1</v>
      </c>
      <c r="AZ15">
        <v>0</v>
      </c>
      <c r="BA15">
        <v>24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Y15*Source!I32</f>
        <v>7.1999999999999995E-2</v>
      </c>
      <c r="CY15">
        <f>AB15</f>
        <v>797.71939999999995</v>
      </c>
      <c r="CZ15">
        <f>AF15</f>
        <v>65.709999999999994</v>
      </c>
      <c r="DA15">
        <f>AJ15</f>
        <v>12.14</v>
      </c>
      <c r="DB15">
        <f>ROUND((ROUND(AT15*CZ15,2)*ROUND(1.2,7)),2)</f>
        <v>2.36</v>
      </c>
      <c r="DC15">
        <f>ROUND((ROUND(AT15*AG15,2)*ROUND(1.2,7)),2)</f>
        <v>0.42</v>
      </c>
    </row>
    <row r="16" spans="1:107" x14ac:dyDescent="0.25">
      <c r="A16">
        <f>ROW(Source!A32)</f>
        <v>32</v>
      </c>
      <c r="B16">
        <v>54669328</v>
      </c>
      <c r="C16">
        <v>54669484</v>
      </c>
      <c r="D16">
        <v>0</v>
      </c>
      <c r="E16">
        <v>0</v>
      </c>
      <c r="F16">
        <v>1</v>
      </c>
      <c r="G16">
        <v>1</v>
      </c>
      <c r="H16">
        <v>3</v>
      </c>
      <c r="I16" t="s">
        <v>35</v>
      </c>
      <c r="J16" t="s">
        <v>3</v>
      </c>
      <c r="K16" t="s">
        <v>52</v>
      </c>
      <c r="L16">
        <v>1371</v>
      </c>
      <c r="N16">
        <v>1013</v>
      </c>
      <c r="O16" t="s">
        <v>31</v>
      </c>
      <c r="P16" t="s">
        <v>31</v>
      </c>
      <c r="Q16">
        <v>1</v>
      </c>
      <c r="W16">
        <v>0</v>
      </c>
      <c r="X16">
        <v>-69325622</v>
      </c>
      <c r="Y16">
        <v>0.5</v>
      </c>
      <c r="AA16">
        <v>600</v>
      </c>
      <c r="AB16">
        <v>0</v>
      </c>
      <c r="AC16">
        <v>0</v>
      </c>
      <c r="AD16">
        <v>0</v>
      </c>
      <c r="AE16">
        <v>612</v>
      </c>
      <c r="AF16">
        <v>0</v>
      </c>
      <c r="AG16">
        <v>0</v>
      </c>
      <c r="AH16">
        <v>0</v>
      </c>
      <c r="AI16">
        <v>6.9</v>
      </c>
      <c r="AJ16">
        <v>1</v>
      </c>
      <c r="AK16">
        <v>1</v>
      </c>
      <c r="AL16">
        <v>1</v>
      </c>
      <c r="AN16">
        <v>0</v>
      </c>
      <c r="AO16">
        <v>0</v>
      </c>
      <c r="AP16">
        <v>0</v>
      </c>
      <c r="AQ16">
        <v>0</v>
      </c>
      <c r="AR16">
        <v>0</v>
      </c>
      <c r="AS16" t="s">
        <v>3</v>
      </c>
      <c r="AT16">
        <v>0.5</v>
      </c>
      <c r="AU16" t="s">
        <v>3</v>
      </c>
      <c r="AV16">
        <v>0</v>
      </c>
      <c r="AW16">
        <v>1</v>
      </c>
      <c r="AX16">
        <v>-1</v>
      </c>
      <c r="AY16">
        <v>0</v>
      </c>
      <c r="AZ16">
        <v>0</v>
      </c>
      <c r="BA16" t="s">
        <v>3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Y16*Source!I32</f>
        <v>1</v>
      </c>
      <c r="CY16">
        <f>AA16</f>
        <v>600</v>
      </c>
      <c r="CZ16">
        <f>AE16</f>
        <v>612</v>
      </c>
      <c r="DA16">
        <f>AI16</f>
        <v>6.9</v>
      </c>
      <c r="DB16">
        <f>ROUND(ROUND(AT16*CZ16,2),2)</f>
        <v>306</v>
      </c>
      <c r="DC16">
        <f>ROUND(ROUND(AT16*AG16,2),2)</f>
        <v>0</v>
      </c>
    </row>
    <row r="17" spans="1:107" x14ac:dyDescent="0.25">
      <c r="A17">
        <f>ROW(Source!A32)</f>
        <v>32</v>
      </c>
      <c r="B17">
        <v>54669328</v>
      </c>
      <c r="C17">
        <v>54669484</v>
      </c>
      <c r="D17">
        <v>0</v>
      </c>
      <c r="E17">
        <v>0</v>
      </c>
      <c r="F17">
        <v>1</v>
      </c>
      <c r="G17">
        <v>1</v>
      </c>
      <c r="H17">
        <v>3</v>
      </c>
      <c r="I17" t="s">
        <v>35</v>
      </c>
      <c r="J17" t="s">
        <v>3</v>
      </c>
      <c r="K17" t="s">
        <v>55</v>
      </c>
      <c r="L17">
        <v>1371</v>
      </c>
      <c r="N17">
        <v>1013</v>
      </c>
      <c r="O17" t="s">
        <v>31</v>
      </c>
      <c r="P17" t="s">
        <v>31</v>
      </c>
      <c r="Q17">
        <v>1</v>
      </c>
      <c r="W17">
        <v>0</v>
      </c>
      <c r="X17">
        <v>-1810047222</v>
      </c>
      <c r="Y17">
        <v>0.5</v>
      </c>
      <c r="AA17">
        <v>550</v>
      </c>
      <c r="AB17">
        <v>0</v>
      </c>
      <c r="AC17">
        <v>0</v>
      </c>
      <c r="AD17">
        <v>0</v>
      </c>
      <c r="AE17">
        <v>561</v>
      </c>
      <c r="AF17">
        <v>0</v>
      </c>
      <c r="AG17">
        <v>0</v>
      </c>
      <c r="AH17">
        <v>0</v>
      </c>
      <c r="AI17">
        <v>6.9</v>
      </c>
      <c r="AJ17">
        <v>1</v>
      </c>
      <c r="AK17">
        <v>1</v>
      </c>
      <c r="AL17">
        <v>1</v>
      </c>
      <c r="AN17">
        <v>0</v>
      </c>
      <c r="AO17">
        <v>0</v>
      </c>
      <c r="AP17">
        <v>0</v>
      </c>
      <c r="AQ17">
        <v>0</v>
      </c>
      <c r="AR17">
        <v>0</v>
      </c>
      <c r="AS17" t="s">
        <v>3</v>
      </c>
      <c r="AT17">
        <v>0.5</v>
      </c>
      <c r="AU17" t="s">
        <v>3</v>
      </c>
      <c r="AV17">
        <v>0</v>
      </c>
      <c r="AW17">
        <v>1</v>
      </c>
      <c r="AX17">
        <v>-1</v>
      </c>
      <c r="AY17">
        <v>0</v>
      </c>
      <c r="AZ17">
        <v>0</v>
      </c>
      <c r="BA17" t="s">
        <v>3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Y17*Source!I32</f>
        <v>1</v>
      </c>
      <c r="CY17">
        <f>AA17</f>
        <v>550</v>
      </c>
      <c r="CZ17">
        <f>AE17</f>
        <v>561</v>
      </c>
      <c r="DA17">
        <f>AI17</f>
        <v>6.9</v>
      </c>
      <c r="DB17">
        <f>ROUND(ROUND(AT17*CZ17,2),2)</f>
        <v>280.5</v>
      </c>
      <c r="DC17">
        <f>ROUND(ROUND(AT17*AG17,2),2)</f>
        <v>0</v>
      </c>
    </row>
    <row r="18" spans="1:107" x14ac:dyDescent="0.25">
      <c r="A18">
        <f>ROW(Source!A35)</f>
        <v>35</v>
      </c>
      <c r="B18">
        <v>54669328</v>
      </c>
      <c r="C18">
        <v>54669499</v>
      </c>
      <c r="D18">
        <v>53206859</v>
      </c>
      <c r="E18">
        <v>70</v>
      </c>
      <c r="F18">
        <v>1</v>
      </c>
      <c r="G18">
        <v>1</v>
      </c>
      <c r="H18">
        <v>1</v>
      </c>
      <c r="I18" t="s">
        <v>246</v>
      </c>
      <c r="J18" t="s">
        <v>3</v>
      </c>
      <c r="K18" t="s">
        <v>247</v>
      </c>
      <c r="L18">
        <v>1191</v>
      </c>
      <c r="N18">
        <v>1013</v>
      </c>
      <c r="O18" t="s">
        <v>223</v>
      </c>
      <c r="P18" t="s">
        <v>223</v>
      </c>
      <c r="Q18">
        <v>1</v>
      </c>
      <c r="W18">
        <v>0</v>
      </c>
      <c r="X18">
        <v>-1936699058</v>
      </c>
      <c r="Y18">
        <v>72.959999999999994</v>
      </c>
      <c r="AA18">
        <v>0</v>
      </c>
      <c r="AB18">
        <v>0</v>
      </c>
      <c r="AC18">
        <v>0</v>
      </c>
      <c r="AD18">
        <v>351.66400000000004</v>
      </c>
      <c r="AE18">
        <v>0</v>
      </c>
      <c r="AF18">
        <v>0</v>
      </c>
      <c r="AG18">
        <v>0</v>
      </c>
      <c r="AH18">
        <v>9.92</v>
      </c>
      <c r="AI18">
        <v>1</v>
      </c>
      <c r="AJ18">
        <v>1</v>
      </c>
      <c r="AK18">
        <v>1</v>
      </c>
      <c r="AL18">
        <v>35.450000000000003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60.8</v>
      </c>
      <c r="AU18" t="s">
        <v>22</v>
      </c>
      <c r="AV18">
        <v>1</v>
      </c>
      <c r="AW18">
        <v>2</v>
      </c>
      <c r="AX18">
        <v>54669506</v>
      </c>
      <c r="AY18">
        <v>1</v>
      </c>
      <c r="AZ18">
        <v>0</v>
      </c>
      <c r="BA18">
        <v>27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Y18*Source!I35</f>
        <v>145.91999999999999</v>
      </c>
      <c r="CY18">
        <f>AD18</f>
        <v>351.66400000000004</v>
      </c>
      <c r="CZ18">
        <f>AH18</f>
        <v>9.92</v>
      </c>
      <c r="DA18">
        <f>AL18</f>
        <v>35.450000000000003</v>
      </c>
      <c r="DB18">
        <f>ROUND((ROUND(AT18*CZ18,2)*ROUND(1.2,7)),2)</f>
        <v>723.77</v>
      </c>
      <c r="DC18">
        <f>ROUND((ROUND(AT18*AG18,2)*ROUND(1.2,7)),2)</f>
        <v>0</v>
      </c>
    </row>
    <row r="19" spans="1:107" x14ac:dyDescent="0.25">
      <c r="A19">
        <f>ROW(Source!A35)</f>
        <v>35</v>
      </c>
      <c r="B19">
        <v>54669328</v>
      </c>
      <c r="C19">
        <v>54669499</v>
      </c>
      <c r="D19">
        <v>53207003</v>
      </c>
      <c r="E19">
        <v>70</v>
      </c>
      <c r="F19">
        <v>1</v>
      </c>
      <c r="G19">
        <v>1</v>
      </c>
      <c r="H19">
        <v>1</v>
      </c>
      <c r="I19" t="s">
        <v>224</v>
      </c>
      <c r="J19" t="s">
        <v>3</v>
      </c>
      <c r="K19" t="s">
        <v>225</v>
      </c>
      <c r="L19">
        <v>1191</v>
      </c>
      <c r="N19">
        <v>1013</v>
      </c>
      <c r="O19" t="s">
        <v>223</v>
      </c>
      <c r="P19" t="s">
        <v>223</v>
      </c>
      <c r="Q19">
        <v>1</v>
      </c>
      <c r="W19">
        <v>0</v>
      </c>
      <c r="X19">
        <v>-1417349443</v>
      </c>
      <c r="Y19">
        <v>0.14399999999999999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35.450000000000003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0.12</v>
      </c>
      <c r="AU19" t="s">
        <v>22</v>
      </c>
      <c r="AV19">
        <v>2</v>
      </c>
      <c r="AW19">
        <v>2</v>
      </c>
      <c r="AX19">
        <v>54669507</v>
      </c>
      <c r="AY19">
        <v>1</v>
      </c>
      <c r="AZ19">
        <v>0</v>
      </c>
      <c r="BA19">
        <v>28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Y19*Source!I35</f>
        <v>0.28799999999999998</v>
      </c>
      <c r="CY19">
        <f>AD19</f>
        <v>0</v>
      </c>
      <c r="CZ19">
        <f>AH19</f>
        <v>0</v>
      </c>
      <c r="DA19">
        <f>AL19</f>
        <v>1</v>
      </c>
      <c r="DB19">
        <f>ROUND((ROUND(AT19*CZ19,2)*ROUND(1.2,7)),2)</f>
        <v>0</v>
      </c>
      <c r="DC19">
        <f>ROUND((ROUND(AT19*AG19,2)*ROUND(1.2,7)),2)</f>
        <v>0</v>
      </c>
    </row>
    <row r="20" spans="1:107" x14ac:dyDescent="0.25">
      <c r="A20">
        <f>ROW(Source!A35)</f>
        <v>35</v>
      </c>
      <c r="B20">
        <v>54669328</v>
      </c>
      <c r="C20">
        <v>54669499</v>
      </c>
      <c r="D20">
        <v>53368936</v>
      </c>
      <c r="E20">
        <v>1</v>
      </c>
      <c r="F20">
        <v>1</v>
      </c>
      <c r="G20">
        <v>1</v>
      </c>
      <c r="H20">
        <v>2</v>
      </c>
      <c r="I20" t="s">
        <v>226</v>
      </c>
      <c r="J20" t="s">
        <v>227</v>
      </c>
      <c r="K20" t="s">
        <v>228</v>
      </c>
      <c r="L20">
        <v>1367</v>
      </c>
      <c r="N20">
        <v>1011</v>
      </c>
      <c r="O20" t="s">
        <v>229</v>
      </c>
      <c r="P20" t="s">
        <v>229</v>
      </c>
      <c r="Q20">
        <v>1</v>
      </c>
      <c r="W20">
        <v>0</v>
      </c>
      <c r="X20">
        <v>-430484415</v>
      </c>
      <c r="Y20">
        <v>7.1999999999999995E-2</v>
      </c>
      <c r="AA20">
        <v>0</v>
      </c>
      <c r="AB20">
        <v>1400.9560000000001</v>
      </c>
      <c r="AC20">
        <v>478.57500000000005</v>
      </c>
      <c r="AD20">
        <v>0</v>
      </c>
      <c r="AE20">
        <v>0</v>
      </c>
      <c r="AF20">
        <v>115.4</v>
      </c>
      <c r="AG20">
        <v>13.5</v>
      </c>
      <c r="AH20">
        <v>0</v>
      </c>
      <c r="AI20">
        <v>1</v>
      </c>
      <c r="AJ20">
        <v>12.14</v>
      </c>
      <c r="AK20">
        <v>35.450000000000003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0.06</v>
      </c>
      <c r="AU20" t="s">
        <v>22</v>
      </c>
      <c r="AV20">
        <v>0</v>
      </c>
      <c r="AW20">
        <v>2</v>
      </c>
      <c r="AX20">
        <v>54669508</v>
      </c>
      <c r="AY20">
        <v>1</v>
      </c>
      <c r="AZ20">
        <v>0</v>
      </c>
      <c r="BA20">
        <v>29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Y20*Source!I35</f>
        <v>0.14399999999999999</v>
      </c>
      <c r="CY20">
        <f>AB20</f>
        <v>1400.9560000000001</v>
      </c>
      <c r="CZ20">
        <f>AF20</f>
        <v>115.4</v>
      </c>
      <c r="DA20">
        <f>AJ20</f>
        <v>12.14</v>
      </c>
      <c r="DB20">
        <f>ROUND((ROUND(AT20*CZ20,2)*ROUND(1.2,7)),2)</f>
        <v>8.3000000000000007</v>
      </c>
      <c r="DC20">
        <f>ROUND((ROUND(AT20*AG20,2)*ROUND(1.2,7)),2)</f>
        <v>0.97</v>
      </c>
    </row>
    <row r="21" spans="1:107" x14ac:dyDescent="0.25">
      <c r="A21">
        <f>ROW(Source!A35)</f>
        <v>35</v>
      </c>
      <c r="B21">
        <v>54669328</v>
      </c>
      <c r="C21">
        <v>54669499</v>
      </c>
      <c r="D21">
        <v>53369866</v>
      </c>
      <c r="E21">
        <v>1</v>
      </c>
      <c r="F21">
        <v>1</v>
      </c>
      <c r="G21">
        <v>1</v>
      </c>
      <c r="H21">
        <v>2</v>
      </c>
      <c r="I21" t="s">
        <v>236</v>
      </c>
      <c r="J21" t="s">
        <v>237</v>
      </c>
      <c r="K21" t="s">
        <v>238</v>
      </c>
      <c r="L21">
        <v>1367</v>
      </c>
      <c r="N21">
        <v>1011</v>
      </c>
      <c r="O21" t="s">
        <v>229</v>
      </c>
      <c r="P21" t="s">
        <v>229</v>
      </c>
      <c r="Q21">
        <v>1</v>
      </c>
      <c r="W21">
        <v>0</v>
      </c>
      <c r="X21">
        <v>509054691</v>
      </c>
      <c r="Y21">
        <v>7.1999999999999995E-2</v>
      </c>
      <c r="AA21">
        <v>0</v>
      </c>
      <c r="AB21">
        <v>797.71939999999995</v>
      </c>
      <c r="AC21">
        <v>411.22</v>
      </c>
      <c r="AD21">
        <v>0</v>
      </c>
      <c r="AE21">
        <v>0</v>
      </c>
      <c r="AF21">
        <v>65.709999999999994</v>
      </c>
      <c r="AG21">
        <v>11.6</v>
      </c>
      <c r="AH21">
        <v>0</v>
      </c>
      <c r="AI21">
        <v>1</v>
      </c>
      <c r="AJ21">
        <v>12.14</v>
      </c>
      <c r="AK21">
        <v>35.450000000000003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0.06</v>
      </c>
      <c r="AU21" t="s">
        <v>22</v>
      </c>
      <c r="AV21">
        <v>0</v>
      </c>
      <c r="AW21">
        <v>2</v>
      </c>
      <c r="AX21">
        <v>54669509</v>
      </c>
      <c r="AY21">
        <v>1</v>
      </c>
      <c r="AZ21">
        <v>0</v>
      </c>
      <c r="BA21">
        <v>30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Y21*Source!I35</f>
        <v>0.14399999999999999</v>
      </c>
      <c r="CY21">
        <f>AB21</f>
        <v>797.71939999999995</v>
      </c>
      <c r="CZ21">
        <f>AF21</f>
        <v>65.709999999999994</v>
      </c>
      <c r="DA21">
        <f>AJ21</f>
        <v>12.14</v>
      </c>
      <c r="DB21">
        <f>ROUND((ROUND(AT21*CZ21,2)*ROUND(1.2,7)),2)</f>
        <v>4.7300000000000004</v>
      </c>
      <c r="DC21">
        <f>ROUND((ROUND(AT21*AG21,2)*ROUND(1.2,7)),2)</f>
        <v>0.84</v>
      </c>
    </row>
    <row r="22" spans="1:107" x14ac:dyDescent="0.25">
      <c r="A22">
        <f>ROW(Source!A35)</f>
        <v>35</v>
      </c>
      <c r="B22">
        <v>54669328</v>
      </c>
      <c r="C22">
        <v>54669499</v>
      </c>
      <c r="D22">
        <v>53370078</v>
      </c>
      <c r="E22">
        <v>1</v>
      </c>
      <c r="F22">
        <v>1</v>
      </c>
      <c r="G22">
        <v>1</v>
      </c>
      <c r="H22">
        <v>2</v>
      </c>
      <c r="I22" t="s">
        <v>248</v>
      </c>
      <c r="J22" t="s">
        <v>249</v>
      </c>
      <c r="K22" t="s">
        <v>250</v>
      </c>
      <c r="L22">
        <v>1367</v>
      </c>
      <c r="N22">
        <v>1011</v>
      </c>
      <c r="O22" t="s">
        <v>229</v>
      </c>
      <c r="P22" t="s">
        <v>229</v>
      </c>
      <c r="Q22">
        <v>1</v>
      </c>
      <c r="W22">
        <v>0</v>
      </c>
      <c r="X22">
        <v>829370094</v>
      </c>
      <c r="Y22">
        <v>3.5640000000000001</v>
      </c>
      <c r="AA22">
        <v>0</v>
      </c>
      <c r="AB22">
        <v>98.334000000000003</v>
      </c>
      <c r="AC22">
        <v>0</v>
      </c>
      <c r="AD22">
        <v>0</v>
      </c>
      <c r="AE22">
        <v>0</v>
      </c>
      <c r="AF22">
        <v>8.1</v>
      </c>
      <c r="AG22">
        <v>0</v>
      </c>
      <c r="AH22">
        <v>0</v>
      </c>
      <c r="AI22">
        <v>1</v>
      </c>
      <c r="AJ22">
        <v>12.14</v>
      </c>
      <c r="AK22">
        <v>35.450000000000003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2.97</v>
      </c>
      <c r="AU22" t="s">
        <v>22</v>
      </c>
      <c r="AV22">
        <v>0</v>
      </c>
      <c r="AW22">
        <v>2</v>
      </c>
      <c r="AX22">
        <v>54669510</v>
      </c>
      <c r="AY22">
        <v>1</v>
      </c>
      <c r="AZ22">
        <v>0</v>
      </c>
      <c r="BA22">
        <v>31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Y22*Source!I35</f>
        <v>7.1280000000000001</v>
      </c>
      <c r="CY22">
        <f>AB22</f>
        <v>98.334000000000003</v>
      </c>
      <c r="CZ22">
        <f>AF22</f>
        <v>8.1</v>
      </c>
      <c r="DA22">
        <f>AJ22</f>
        <v>12.14</v>
      </c>
      <c r="DB22">
        <f>ROUND((ROUND(AT22*CZ22,2)*ROUND(1.2,7)),2)</f>
        <v>28.87</v>
      </c>
      <c r="DC22">
        <f>ROUND((ROUND(AT22*AG22,2)*ROUND(1.2,7)),2)</f>
        <v>0</v>
      </c>
    </row>
    <row r="23" spans="1:107" x14ac:dyDescent="0.25">
      <c r="A23">
        <f>ROW(Source!A35)</f>
        <v>35</v>
      </c>
      <c r="B23">
        <v>54669328</v>
      </c>
      <c r="C23">
        <v>54669499</v>
      </c>
      <c r="D23">
        <v>0</v>
      </c>
      <c r="E23">
        <v>0</v>
      </c>
      <c r="F23">
        <v>1</v>
      </c>
      <c r="G23">
        <v>1</v>
      </c>
      <c r="H23">
        <v>3</v>
      </c>
      <c r="I23" t="s">
        <v>35</v>
      </c>
      <c r="J23" t="s">
        <v>3</v>
      </c>
      <c r="K23" t="s">
        <v>63</v>
      </c>
      <c r="L23">
        <v>1371</v>
      </c>
      <c r="N23">
        <v>1013</v>
      </c>
      <c r="O23" t="s">
        <v>31</v>
      </c>
      <c r="P23" t="s">
        <v>31</v>
      </c>
      <c r="Q23">
        <v>1</v>
      </c>
      <c r="W23">
        <v>0</v>
      </c>
      <c r="X23">
        <v>1485830961</v>
      </c>
      <c r="Y23">
        <v>100</v>
      </c>
      <c r="AA23">
        <v>412.5</v>
      </c>
      <c r="AB23">
        <v>0</v>
      </c>
      <c r="AC23">
        <v>0</v>
      </c>
      <c r="AD23">
        <v>0</v>
      </c>
      <c r="AE23">
        <v>420.75</v>
      </c>
      <c r="AF23">
        <v>0</v>
      </c>
      <c r="AG23">
        <v>0</v>
      </c>
      <c r="AH23">
        <v>0</v>
      </c>
      <c r="AI23">
        <v>6.9</v>
      </c>
      <c r="AJ23">
        <v>1</v>
      </c>
      <c r="AK23">
        <v>1</v>
      </c>
      <c r="AL23">
        <v>1</v>
      </c>
      <c r="AN23">
        <v>0</v>
      </c>
      <c r="AO23">
        <v>0</v>
      </c>
      <c r="AP23">
        <v>0</v>
      </c>
      <c r="AQ23">
        <v>0</v>
      </c>
      <c r="AR23">
        <v>0</v>
      </c>
      <c r="AS23" t="s">
        <v>3</v>
      </c>
      <c r="AT23">
        <v>100</v>
      </c>
      <c r="AU23" t="s">
        <v>3</v>
      </c>
      <c r="AV23">
        <v>0</v>
      </c>
      <c r="AW23">
        <v>1</v>
      </c>
      <c r="AX23">
        <v>-1</v>
      </c>
      <c r="AY23">
        <v>0</v>
      </c>
      <c r="AZ23">
        <v>0</v>
      </c>
      <c r="BA23" t="s">
        <v>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Y23*Source!I35</f>
        <v>200</v>
      </c>
      <c r="CY23">
        <f>AA23</f>
        <v>412.5</v>
      </c>
      <c r="CZ23">
        <f>AE23</f>
        <v>420.75</v>
      </c>
      <c r="DA23">
        <f>AI23</f>
        <v>6.9</v>
      </c>
      <c r="DB23">
        <f>ROUND(ROUND(AT23*CZ23,2),2)</f>
        <v>42075</v>
      </c>
      <c r="DC23">
        <f>ROUND(ROUND(AT23*AG23,2),2)</f>
        <v>0</v>
      </c>
    </row>
    <row r="24" spans="1:107" x14ac:dyDescent="0.25">
      <c r="A24">
        <f>ROW(Source!A37)</f>
        <v>37</v>
      </c>
      <c r="B24">
        <v>54669328</v>
      </c>
      <c r="C24">
        <v>54669517</v>
      </c>
      <c r="D24">
        <v>53206859</v>
      </c>
      <c r="E24">
        <v>70</v>
      </c>
      <c r="F24">
        <v>1</v>
      </c>
      <c r="G24">
        <v>1</v>
      </c>
      <c r="H24">
        <v>1</v>
      </c>
      <c r="I24" t="s">
        <v>246</v>
      </c>
      <c r="J24" t="s">
        <v>3</v>
      </c>
      <c r="K24" t="s">
        <v>247</v>
      </c>
      <c r="L24">
        <v>1191</v>
      </c>
      <c r="N24">
        <v>1013</v>
      </c>
      <c r="O24" t="s">
        <v>223</v>
      </c>
      <c r="P24" t="s">
        <v>223</v>
      </c>
      <c r="Q24">
        <v>1</v>
      </c>
      <c r="W24">
        <v>0</v>
      </c>
      <c r="X24">
        <v>-1936699058</v>
      </c>
      <c r="Y24">
        <v>73.055999999999997</v>
      </c>
      <c r="AA24">
        <v>0</v>
      </c>
      <c r="AB24">
        <v>0</v>
      </c>
      <c r="AC24">
        <v>0</v>
      </c>
      <c r="AD24">
        <v>351.66400000000004</v>
      </c>
      <c r="AE24">
        <v>0</v>
      </c>
      <c r="AF24">
        <v>0</v>
      </c>
      <c r="AG24">
        <v>0</v>
      </c>
      <c r="AH24">
        <v>9.92</v>
      </c>
      <c r="AI24">
        <v>1</v>
      </c>
      <c r="AJ24">
        <v>1</v>
      </c>
      <c r="AK24">
        <v>1</v>
      </c>
      <c r="AL24">
        <v>35.450000000000003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60.88</v>
      </c>
      <c r="AU24" t="s">
        <v>22</v>
      </c>
      <c r="AV24">
        <v>1</v>
      </c>
      <c r="AW24">
        <v>2</v>
      </c>
      <c r="AX24">
        <v>54669527</v>
      </c>
      <c r="AY24">
        <v>1</v>
      </c>
      <c r="AZ24">
        <v>0</v>
      </c>
      <c r="BA24">
        <v>37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Y24*Source!I37</f>
        <v>146.11199999999999</v>
      </c>
      <c r="CY24">
        <f>AD24</f>
        <v>351.66400000000004</v>
      </c>
      <c r="CZ24">
        <f>AH24</f>
        <v>9.92</v>
      </c>
      <c r="DA24">
        <f>AL24</f>
        <v>35.450000000000003</v>
      </c>
      <c r="DB24">
        <f>ROUND((ROUND(AT24*CZ24,2)*ROUND(1.2,7)),2)</f>
        <v>724.72</v>
      </c>
      <c r="DC24">
        <f>ROUND((ROUND(AT24*AG24,2)*ROUND(1.2,7)),2)</f>
        <v>0</v>
      </c>
    </row>
    <row r="25" spans="1:107" x14ac:dyDescent="0.25">
      <c r="A25">
        <f>ROW(Source!A37)</f>
        <v>37</v>
      </c>
      <c r="B25">
        <v>54669328</v>
      </c>
      <c r="C25">
        <v>54669517</v>
      </c>
      <c r="D25">
        <v>53207003</v>
      </c>
      <c r="E25">
        <v>70</v>
      </c>
      <c r="F25">
        <v>1</v>
      </c>
      <c r="G25">
        <v>1</v>
      </c>
      <c r="H25">
        <v>1</v>
      </c>
      <c r="I25" t="s">
        <v>224</v>
      </c>
      <c r="J25" t="s">
        <v>3</v>
      </c>
      <c r="K25" t="s">
        <v>225</v>
      </c>
      <c r="L25">
        <v>1191</v>
      </c>
      <c r="N25">
        <v>1013</v>
      </c>
      <c r="O25" t="s">
        <v>223</v>
      </c>
      <c r="P25" t="s">
        <v>223</v>
      </c>
      <c r="Q25">
        <v>1</v>
      </c>
      <c r="W25">
        <v>0</v>
      </c>
      <c r="X25">
        <v>-1417349443</v>
      </c>
      <c r="Y25">
        <v>0.192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35.450000000000003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0.16</v>
      </c>
      <c r="AU25" t="s">
        <v>22</v>
      </c>
      <c r="AV25">
        <v>2</v>
      </c>
      <c r="AW25">
        <v>2</v>
      </c>
      <c r="AX25">
        <v>54669528</v>
      </c>
      <c r="AY25">
        <v>1</v>
      </c>
      <c r="AZ25">
        <v>0</v>
      </c>
      <c r="BA25">
        <v>38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Y25*Source!I37</f>
        <v>0.38400000000000001</v>
      </c>
      <c r="CY25">
        <f>AD25</f>
        <v>0</v>
      </c>
      <c r="CZ25">
        <f>AH25</f>
        <v>0</v>
      </c>
      <c r="DA25">
        <f>AL25</f>
        <v>1</v>
      </c>
      <c r="DB25">
        <f>ROUND((ROUND(AT25*CZ25,2)*ROUND(1.2,7)),2)</f>
        <v>0</v>
      </c>
      <c r="DC25">
        <f>ROUND((ROUND(AT25*AG25,2)*ROUND(1.2,7)),2)</f>
        <v>0</v>
      </c>
    </row>
    <row r="26" spans="1:107" x14ac:dyDescent="0.25">
      <c r="A26">
        <f>ROW(Source!A37)</f>
        <v>37</v>
      </c>
      <c r="B26">
        <v>54669328</v>
      </c>
      <c r="C26">
        <v>54669517</v>
      </c>
      <c r="D26">
        <v>53368936</v>
      </c>
      <c r="E26">
        <v>1</v>
      </c>
      <c r="F26">
        <v>1</v>
      </c>
      <c r="G26">
        <v>1</v>
      </c>
      <c r="H26">
        <v>2</v>
      </c>
      <c r="I26" t="s">
        <v>226</v>
      </c>
      <c r="J26" t="s">
        <v>227</v>
      </c>
      <c r="K26" t="s">
        <v>228</v>
      </c>
      <c r="L26">
        <v>1367</v>
      </c>
      <c r="N26">
        <v>1011</v>
      </c>
      <c r="O26" t="s">
        <v>229</v>
      </c>
      <c r="P26" t="s">
        <v>229</v>
      </c>
      <c r="Q26">
        <v>1</v>
      </c>
      <c r="W26">
        <v>0</v>
      </c>
      <c r="X26">
        <v>-430484415</v>
      </c>
      <c r="Y26">
        <v>9.6000000000000002E-2</v>
      </c>
      <c r="AA26">
        <v>0</v>
      </c>
      <c r="AB26">
        <v>1400.9560000000001</v>
      </c>
      <c r="AC26">
        <v>478.57500000000005</v>
      </c>
      <c r="AD26">
        <v>0</v>
      </c>
      <c r="AE26">
        <v>0</v>
      </c>
      <c r="AF26">
        <v>115.4</v>
      </c>
      <c r="AG26">
        <v>13.5</v>
      </c>
      <c r="AH26">
        <v>0</v>
      </c>
      <c r="AI26">
        <v>1</v>
      </c>
      <c r="AJ26">
        <v>12.14</v>
      </c>
      <c r="AK26">
        <v>35.450000000000003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0.08</v>
      </c>
      <c r="AU26" t="s">
        <v>22</v>
      </c>
      <c r="AV26">
        <v>0</v>
      </c>
      <c r="AW26">
        <v>2</v>
      </c>
      <c r="AX26">
        <v>54669529</v>
      </c>
      <c r="AY26">
        <v>1</v>
      </c>
      <c r="AZ26">
        <v>0</v>
      </c>
      <c r="BA26">
        <v>39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Y26*Source!I37</f>
        <v>0.192</v>
      </c>
      <c r="CY26">
        <f>AB26</f>
        <v>1400.9560000000001</v>
      </c>
      <c r="CZ26">
        <f>AF26</f>
        <v>115.4</v>
      </c>
      <c r="DA26">
        <f>AJ26</f>
        <v>12.14</v>
      </c>
      <c r="DB26">
        <f>ROUND((ROUND(AT26*CZ26,2)*ROUND(1.2,7)),2)</f>
        <v>11.08</v>
      </c>
      <c r="DC26">
        <f>ROUND((ROUND(AT26*AG26,2)*ROUND(1.2,7)),2)</f>
        <v>1.3</v>
      </c>
    </row>
    <row r="27" spans="1:107" x14ac:dyDescent="0.25">
      <c r="A27">
        <f>ROW(Source!A37)</f>
        <v>37</v>
      </c>
      <c r="B27">
        <v>54669328</v>
      </c>
      <c r="C27">
        <v>54669517</v>
      </c>
      <c r="D27">
        <v>53369866</v>
      </c>
      <c r="E27">
        <v>1</v>
      </c>
      <c r="F27">
        <v>1</v>
      </c>
      <c r="G27">
        <v>1</v>
      </c>
      <c r="H27">
        <v>2</v>
      </c>
      <c r="I27" t="s">
        <v>236</v>
      </c>
      <c r="J27" t="s">
        <v>237</v>
      </c>
      <c r="K27" t="s">
        <v>238</v>
      </c>
      <c r="L27">
        <v>1367</v>
      </c>
      <c r="N27">
        <v>1011</v>
      </c>
      <c r="O27" t="s">
        <v>229</v>
      </c>
      <c r="P27" t="s">
        <v>229</v>
      </c>
      <c r="Q27">
        <v>1</v>
      </c>
      <c r="W27">
        <v>0</v>
      </c>
      <c r="X27">
        <v>509054691</v>
      </c>
      <c r="Y27">
        <v>9.6000000000000002E-2</v>
      </c>
      <c r="AA27">
        <v>0</v>
      </c>
      <c r="AB27">
        <v>797.71939999999995</v>
      </c>
      <c r="AC27">
        <v>411.22</v>
      </c>
      <c r="AD27">
        <v>0</v>
      </c>
      <c r="AE27">
        <v>0</v>
      </c>
      <c r="AF27">
        <v>65.709999999999994</v>
      </c>
      <c r="AG27">
        <v>11.6</v>
      </c>
      <c r="AH27">
        <v>0</v>
      </c>
      <c r="AI27">
        <v>1</v>
      </c>
      <c r="AJ27">
        <v>12.14</v>
      </c>
      <c r="AK27">
        <v>35.450000000000003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0.08</v>
      </c>
      <c r="AU27" t="s">
        <v>22</v>
      </c>
      <c r="AV27">
        <v>0</v>
      </c>
      <c r="AW27">
        <v>2</v>
      </c>
      <c r="AX27">
        <v>54669530</v>
      </c>
      <c r="AY27">
        <v>1</v>
      </c>
      <c r="AZ27">
        <v>0</v>
      </c>
      <c r="BA27">
        <v>40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Y27*Source!I37</f>
        <v>0.192</v>
      </c>
      <c r="CY27">
        <f>AB27</f>
        <v>797.71939999999995</v>
      </c>
      <c r="CZ27">
        <f>AF27</f>
        <v>65.709999999999994</v>
      </c>
      <c r="DA27">
        <f>AJ27</f>
        <v>12.14</v>
      </c>
      <c r="DB27">
        <f>ROUND((ROUND(AT27*CZ27,2)*ROUND(1.2,7)),2)</f>
        <v>6.31</v>
      </c>
      <c r="DC27">
        <f>ROUND((ROUND(AT27*AG27,2)*ROUND(1.2,7)),2)</f>
        <v>1.1200000000000001</v>
      </c>
    </row>
    <row r="28" spans="1:107" x14ac:dyDescent="0.25">
      <c r="A28">
        <f>ROW(Source!A37)</f>
        <v>37</v>
      </c>
      <c r="B28">
        <v>54669328</v>
      </c>
      <c r="C28">
        <v>54669517</v>
      </c>
      <c r="D28">
        <v>53370078</v>
      </c>
      <c r="E28">
        <v>1</v>
      </c>
      <c r="F28">
        <v>1</v>
      </c>
      <c r="G28">
        <v>1</v>
      </c>
      <c r="H28">
        <v>2</v>
      </c>
      <c r="I28" t="s">
        <v>248</v>
      </c>
      <c r="J28" t="s">
        <v>249</v>
      </c>
      <c r="K28" t="s">
        <v>250</v>
      </c>
      <c r="L28">
        <v>1367</v>
      </c>
      <c r="N28">
        <v>1011</v>
      </c>
      <c r="O28" t="s">
        <v>229</v>
      </c>
      <c r="P28" t="s">
        <v>229</v>
      </c>
      <c r="Q28">
        <v>1</v>
      </c>
      <c r="W28">
        <v>0</v>
      </c>
      <c r="X28">
        <v>829370094</v>
      </c>
      <c r="Y28">
        <v>3.5640000000000001</v>
      </c>
      <c r="AA28">
        <v>0</v>
      </c>
      <c r="AB28">
        <v>98.334000000000003</v>
      </c>
      <c r="AC28">
        <v>0</v>
      </c>
      <c r="AD28">
        <v>0</v>
      </c>
      <c r="AE28">
        <v>0</v>
      </c>
      <c r="AF28">
        <v>8.1</v>
      </c>
      <c r="AG28">
        <v>0</v>
      </c>
      <c r="AH28">
        <v>0</v>
      </c>
      <c r="AI28">
        <v>1</v>
      </c>
      <c r="AJ28">
        <v>12.14</v>
      </c>
      <c r="AK28">
        <v>35.450000000000003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2.97</v>
      </c>
      <c r="AU28" t="s">
        <v>22</v>
      </c>
      <c r="AV28">
        <v>0</v>
      </c>
      <c r="AW28">
        <v>2</v>
      </c>
      <c r="AX28">
        <v>54669531</v>
      </c>
      <c r="AY28">
        <v>1</v>
      </c>
      <c r="AZ28">
        <v>0</v>
      </c>
      <c r="BA28">
        <v>41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Y28*Source!I37</f>
        <v>7.1280000000000001</v>
      </c>
      <c r="CY28">
        <f>AB28</f>
        <v>98.334000000000003</v>
      </c>
      <c r="CZ28">
        <f>AF28</f>
        <v>8.1</v>
      </c>
      <c r="DA28">
        <f>AJ28</f>
        <v>12.14</v>
      </c>
      <c r="DB28">
        <f>ROUND((ROUND(AT28*CZ28,2)*ROUND(1.2,7)),2)</f>
        <v>28.87</v>
      </c>
      <c r="DC28">
        <f>ROUND((ROUND(AT28*AG28,2)*ROUND(1.2,7)),2)</f>
        <v>0</v>
      </c>
    </row>
    <row r="29" spans="1:107" x14ac:dyDescent="0.25">
      <c r="A29">
        <f>ROW(Source!A37)</f>
        <v>37</v>
      </c>
      <c r="B29">
        <v>54669328</v>
      </c>
      <c r="C29">
        <v>54669517</v>
      </c>
      <c r="D29">
        <v>0</v>
      </c>
      <c r="E29">
        <v>0</v>
      </c>
      <c r="F29">
        <v>1</v>
      </c>
      <c r="G29">
        <v>1</v>
      </c>
      <c r="H29">
        <v>3</v>
      </c>
      <c r="I29" t="s">
        <v>35</v>
      </c>
      <c r="J29" t="s">
        <v>3</v>
      </c>
      <c r="K29" t="s">
        <v>69</v>
      </c>
      <c r="L29">
        <v>1371</v>
      </c>
      <c r="N29">
        <v>1013</v>
      </c>
      <c r="O29" t="s">
        <v>31</v>
      </c>
      <c r="P29" t="s">
        <v>31</v>
      </c>
      <c r="Q29">
        <v>1</v>
      </c>
      <c r="W29">
        <v>0</v>
      </c>
      <c r="X29">
        <v>258983554</v>
      </c>
      <c r="Y29">
        <v>50</v>
      </c>
      <c r="AA29">
        <v>574.30999999999995</v>
      </c>
      <c r="AB29">
        <v>0</v>
      </c>
      <c r="AC29">
        <v>0</v>
      </c>
      <c r="AD29">
        <v>0</v>
      </c>
      <c r="AE29">
        <v>585.7962</v>
      </c>
      <c r="AF29">
        <v>0</v>
      </c>
      <c r="AG29">
        <v>0</v>
      </c>
      <c r="AH29">
        <v>0</v>
      </c>
      <c r="AI29">
        <v>6.9</v>
      </c>
      <c r="AJ29">
        <v>1</v>
      </c>
      <c r="AK29">
        <v>1</v>
      </c>
      <c r="AL29">
        <v>1</v>
      </c>
      <c r="AN29">
        <v>0</v>
      </c>
      <c r="AO29">
        <v>0</v>
      </c>
      <c r="AP29">
        <v>0</v>
      </c>
      <c r="AQ29">
        <v>0</v>
      </c>
      <c r="AR29">
        <v>0</v>
      </c>
      <c r="AS29" t="s">
        <v>3</v>
      </c>
      <c r="AT29">
        <v>50</v>
      </c>
      <c r="AU29" t="s">
        <v>3</v>
      </c>
      <c r="AV29">
        <v>0</v>
      </c>
      <c r="AW29">
        <v>1</v>
      </c>
      <c r="AX29">
        <v>-1</v>
      </c>
      <c r="AY29">
        <v>0</v>
      </c>
      <c r="AZ29">
        <v>0</v>
      </c>
      <c r="BA29" t="s">
        <v>3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Y29*Source!I37</f>
        <v>100</v>
      </c>
      <c r="CY29">
        <f>AA29</f>
        <v>574.30999999999995</v>
      </c>
      <c r="CZ29">
        <f>AE29</f>
        <v>585.7962</v>
      </c>
      <c r="DA29">
        <f>AI29</f>
        <v>6.9</v>
      </c>
      <c r="DB29">
        <f>ROUND(ROUND(AT29*CZ29,2),2)</f>
        <v>29289.81</v>
      </c>
      <c r="DC29">
        <f>ROUND(ROUND(AT29*AG29,2),2)</f>
        <v>0</v>
      </c>
    </row>
    <row r="30" spans="1:107" x14ac:dyDescent="0.25">
      <c r="A30">
        <f>ROW(Source!A37)</f>
        <v>37</v>
      </c>
      <c r="B30">
        <v>54669328</v>
      </c>
      <c r="C30">
        <v>54669517</v>
      </c>
      <c r="D30">
        <v>0</v>
      </c>
      <c r="E30">
        <v>0</v>
      </c>
      <c r="F30">
        <v>1</v>
      </c>
      <c r="G30">
        <v>1</v>
      </c>
      <c r="H30">
        <v>3</v>
      </c>
      <c r="I30" t="s">
        <v>35</v>
      </c>
      <c r="J30" t="s">
        <v>3</v>
      </c>
      <c r="K30" t="s">
        <v>72</v>
      </c>
      <c r="L30">
        <v>1371</v>
      </c>
      <c r="N30">
        <v>1013</v>
      </c>
      <c r="O30" t="s">
        <v>31</v>
      </c>
      <c r="P30" t="s">
        <v>31</v>
      </c>
      <c r="Q30">
        <v>1</v>
      </c>
      <c r="W30">
        <v>0</v>
      </c>
      <c r="X30">
        <v>-1050320913</v>
      </c>
      <c r="Y30">
        <v>50</v>
      </c>
      <c r="AA30">
        <v>1483.33</v>
      </c>
      <c r="AB30">
        <v>0</v>
      </c>
      <c r="AC30">
        <v>0</v>
      </c>
      <c r="AD30">
        <v>0</v>
      </c>
      <c r="AE30">
        <v>1512.9965999999999</v>
      </c>
      <c r="AF30">
        <v>0</v>
      </c>
      <c r="AG30">
        <v>0</v>
      </c>
      <c r="AH30">
        <v>0</v>
      </c>
      <c r="AI30">
        <v>6.9</v>
      </c>
      <c r="AJ30">
        <v>1</v>
      </c>
      <c r="AK30">
        <v>1</v>
      </c>
      <c r="AL30">
        <v>1</v>
      </c>
      <c r="AN30">
        <v>0</v>
      </c>
      <c r="AO30">
        <v>0</v>
      </c>
      <c r="AP30">
        <v>0</v>
      </c>
      <c r="AQ30">
        <v>0</v>
      </c>
      <c r="AR30">
        <v>0</v>
      </c>
      <c r="AS30" t="s">
        <v>3</v>
      </c>
      <c r="AT30">
        <v>50</v>
      </c>
      <c r="AU30" t="s">
        <v>3</v>
      </c>
      <c r="AV30">
        <v>0</v>
      </c>
      <c r="AW30">
        <v>1</v>
      </c>
      <c r="AX30">
        <v>-1</v>
      </c>
      <c r="AY30">
        <v>0</v>
      </c>
      <c r="AZ30">
        <v>0</v>
      </c>
      <c r="BA30" t="s">
        <v>3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Y30*Source!I37</f>
        <v>100</v>
      </c>
      <c r="CY30">
        <f>AA30</f>
        <v>1483.33</v>
      </c>
      <c r="CZ30">
        <f>AE30</f>
        <v>1512.9965999999999</v>
      </c>
      <c r="DA30">
        <f>AI30</f>
        <v>6.9</v>
      </c>
      <c r="DB30">
        <f>ROUND(ROUND(AT30*CZ30,2),2)</f>
        <v>75649.83</v>
      </c>
      <c r="DC30">
        <f>ROUND(ROUND(AT30*AG30,2),2)</f>
        <v>0</v>
      </c>
    </row>
    <row r="31" spans="1:107" x14ac:dyDescent="0.25">
      <c r="A31">
        <f>ROW(Source!A37)</f>
        <v>37</v>
      </c>
      <c r="B31">
        <v>54669328</v>
      </c>
      <c r="C31">
        <v>54669517</v>
      </c>
      <c r="D31">
        <v>0</v>
      </c>
      <c r="E31">
        <v>0</v>
      </c>
      <c r="F31">
        <v>1</v>
      </c>
      <c r="G31">
        <v>1</v>
      </c>
      <c r="H31">
        <v>3</v>
      </c>
      <c r="I31" t="s">
        <v>35</v>
      </c>
      <c r="J31" t="s">
        <v>3</v>
      </c>
      <c r="K31" t="s">
        <v>75</v>
      </c>
      <c r="L31">
        <v>1371</v>
      </c>
      <c r="N31">
        <v>1013</v>
      </c>
      <c r="O31" t="s">
        <v>31</v>
      </c>
      <c r="P31" t="s">
        <v>31</v>
      </c>
      <c r="Q31">
        <v>1</v>
      </c>
      <c r="W31">
        <v>0</v>
      </c>
      <c r="X31">
        <v>199715889</v>
      </c>
      <c r="Y31">
        <v>50</v>
      </c>
      <c r="AA31">
        <v>186.11</v>
      </c>
      <c r="AB31">
        <v>0</v>
      </c>
      <c r="AC31">
        <v>0</v>
      </c>
      <c r="AD31">
        <v>0</v>
      </c>
      <c r="AE31">
        <v>189.8322</v>
      </c>
      <c r="AF31">
        <v>0</v>
      </c>
      <c r="AG31">
        <v>0</v>
      </c>
      <c r="AH31">
        <v>0</v>
      </c>
      <c r="AI31">
        <v>6.9</v>
      </c>
      <c r="AJ31">
        <v>1</v>
      </c>
      <c r="AK31">
        <v>1</v>
      </c>
      <c r="AL31">
        <v>1</v>
      </c>
      <c r="AN31">
        <v>0</v>
      </c>
      <c r="AO31">
        <v>0</v>
      </c>
      <c r="AP31">
        <v>0</v>
      </c>
      <c r="AQ31">
        <v>0</v>
      </c>
      <c r="AR31">
        <v>0</v>
      </c>
      <c r="AS31" t="s">
        <v>3</v>
      </c>
      <c r="AT31">
        <v>50</v>
      </c>
      <c r="AU31" t="s">
        <v>3</v>
      </c>
      <c r="AV31">
        <v>0</v>
      </c>
      <c r="AW31">
        <v>1</v>
      </c>
      <c r="AX31">
        <v>-1</v>
      </c>
      <c r="AY31">
        <v>0</v>
      </c>
      <c r="AZ31">
        <v>0</v>
      </c>
      <c r="BA31" t="s">
        <v>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Y31*Source!I37</f>
        <v>100</v>
      </c>
      <c r="CY31">
        <f>AA31</f>
        <v>186.11</v>
      </c>
      <c r="CZ31">
        <f>AE31</f>
        <v>189.8322</v>
      </c>
      <c r="DA31">
        <f>AI31</f>
        <v>6.9</v>
      </c>
      <c r="DB31">
        <f>ROUND(ROUND(AT31*CZ31,2),2)</f>
        <v>9491.61</v>
      </c>
      <c r="DC31">
        <f>ROUND(ROUND(AT31*AG31,2),2)</f>
        <v>0</v>
      </c>
    </row>
    <row r="32" spans="1:107" x14ac:dyDescent="0.25">
      <c r="A32">
        <f>ROW(Source!A37)</f>
        <v>37</v>
      </c>
      <c r="B32">
        <v>54669328</v>
      </c>
      <c r="C32">
        <v>54669517</v>
      </c>
      <c r="D32">
        <v>0</v>
      </c>
      <c r="E32">
        <v>0</v>
      </c>
      <c r="F32">
        <v>1</v>
      </c>
      <c r="G32">
        <v>1</v>
      </c>
      <c r="H32">
        <v>3</v>
      </c>
      <c r="I32" t="s">
        <v>35</v>
      </c>
      <c r="J32" t="s">
        <v>3</v>
      </c>
      <c r="K32" t="s">
        <v>78</v>
      </c>
      <c r="L32">
        <v>1371</v>
      </c>
      <c r="N32">
        <v>1013</v>
      </c>
      <c r="O32" t="s">
        <v>31</v>
      </c>
      <c r="P32" t="s">
        <v>31</v>
      </c>
      <c r="Q32">
        <v>1</v>
      </c>
      <c r="W32">
        <v>0</v>
      </c>
      <c r="X32">
        <v>567617097</v>
      </c>
      <c r="Y32">
        <v>50</v>
      </c>
      <c r="AA32">
        <v>40</v>
      </c>
      <c r="AB32">
        <v>0</v>
      </c>
      <c r="AC32">
        <v>0</v>
      </c>
      <c r="AD32">
        <v>0</v>
      </c>
      <c r="AE32">
        <v>40.799999999999997</v>
      </c>
      <c r="AF32">
        <v>0</v>
      </c>
      <c r="AG32">
        <v>0</v>
      </c>
      <c r="AH32">
        <v>0</v>
      </c>
      <c r="AI32">
        <v>6.9</v>
      </c>
      <c r="AJ32">
        <v>1</v>
      </c>
      <c r="AK32">
        <v>1</v>
      </c>
      <c r="AL32">
        <v>1</v>
      </c>
      <c r="AN32">
        <v>0</v>
      </c>
      <c r="AO32">
        <v>0</v>
      </c>
      <c r="AP32">
        <v>0</v>
      </c>
      <c r="AQ32">
        <v>0</v>
      </c>
      <c r="AR32">
        <v>0</v>
      </c>
      <c r="AS32" t="s">
        <v>3</v>
      </c>
      <c r="AT32">
        <v>50</v>
      </c>
      <c r="AU32" t="s">
        <v>3</v>
      </c>
      <c r="AV32">
        <v>0</v>
      </c>
      <c r="AW32">
        <v>1</v>
      </c>
      <c r="AX32">
        <v>-1</v>
      </c>
      <c r="AY32">
        <v>0</v>
      </c>
      <c r="AZ32">
        <v>0</v>
      </c>
      <c r="BA32" t="s">
        <v>3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Y32*Source!I37</f>
        <v>100</v>
      </c>
      <c r="CY32">
        <f>AA32</f>
        <v>40</v>
      </c>
      <c r="CZ32">
        <f>AE32</f>
        <v>40.799999999999997</v>
      </c>
      <c r="DA32">
        <f>AI32</f>
        <v>6.9</v>
      </c>
      <c r="DB32">
        <f>ROUND(ROUND(AT32*CZ32,2),2)</f>
        <v>2040</v>
      </c>
      <c r="DC32">
        <f>ROUND(ROUND(AT32*AG32,2),2)</f>
        <v>0</v>
      </c>
    </row>
    <row r="33" spans="1:107" x14ac:dyDescent="0.25">
      <c r="A33">
        <f>ROW(Source!A42)</f>
        <v>42</v>
      </c>
      <c r="B33">
        <v>54669328</v>
      </c>
      <c r="C33">
        <v>54669548</v>
      </c>
      <c r="D33">
        <v>53206986</v>
      </c>
      <c r="E33">
        <v>70</v>
      </c>
      <c r="F33">
        <v>1</v>
      </c>
      <c r="G33">
        <v>1</v>
      </c>
      <c r="H33">
        <v>1</v>
      </c>
      <c r="I33" t="s">
        <v>251</v>
      </c>
      <c r="J33" t="s">
        <v>3</v>
      </c>
      <c r="K33" t="s">
        <v>252</v>
      </c>
      <c r="L33">
        <v>1369</v>
      </c>
      <c r="N33">
        <v>1013</v>
      </c>
      <c r="O33" t="s">
        <v>253</v>
      </c>
      <c r="P33" t="s">
        <v>253</v>
      </c>
      <c r="Q33">
        <v>1</v>
      </c>
      <c r="W33">
        <v>0</v>
      </c>
      <c r="X33">
        <v>-66267284</v>
      </c>
      <c r="Y33">
        <v>19.2</v>
      </c>
      <c r="AA33">
        <v>0</v>
      </c>
      <c r="AB33">
        <v>0</v>
      </c>
      <c r="AC33">
        <v>0</v>
      </c>
      <c r="AD33">
        <v>549.12050000000011</v>
      </c>
      <c r="AE33">
        <v>0</v>
      </c>
      <c r="AF33">
        <v>0</v>
      </c>
      <c r="AG33">
        <v>0</v>
      </c>
      <c r="AH33">
        <v>15.49</v>
      </c>
      <c r="AI33">
        <v>1</v>
      </c>
      <c r="AJ33">
        <v>1</v>
      </c>
      <c r="AK33">
        <v>1</v>
      </c>
      <c r="AL33">
        <v>35.450000000000003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16</v>
      </c>
      <c r="AU33" t="s">
        <v>22</v>
      </c>
      <c r="AV33">
        <v>1</v>
      </c>
      <c r="AW33">
        <v>2</v>
      </c>
      <c r="AX33">
        <v>54669551</v>
      </c>
      <c r="AY33">
        <v>1</v>
      </c>
      <c r="AZ33">
        <v>0</v>
      </c>
      <c r="BA33">
        <v>47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Y33*Source!I42</f>
        <v>230.39999999999998</v>
      </c>
      <c r="CY33">
        <f>AD33</f>
        <v>549.12050000000011</v>
      </c>
      <c r="CZ33">
        <f>AH33</f>
        <v>15.49</v>
      </c>
      <c r="DA33">
        <f>AL33</f>
        <v>35.450000000000003</v>
      </c>
      <c r="DB33">
        <f>ROUND((ROUND(AT33*CZ33,2)*ROUND(1.2,7)),2)</f>
        <v>297.41000000000003</v>
      </c>
      <c r="DC33">
        <f>ROUND((ROUND(AT33*AG33,2)*ROUND(1.2,7)),2)</f>
        <v>0</v>
      </c>
    </row>
    <row r="34" spans="1:107" x14ac:dyDescent="0.25">
      <c r="A34">
        <f>ROW(Source!A42)</f>
        <v>42</v>
      </c>
      <c r="B34">
        <v>54669328</v>
      </c>
      <c r="C34">
        <v>54669548</v>
      </c>
      <c r="D34">
        <v>53206989</v>
      </c>
      <c r="E34">
        <v>70</v>
      </c>
      <c r="F34">
        <v>1</v>
      </c>
      <c r="G34">
        <v>1</v>
      </c>
      <c r="H34">
        <v>1</v>
      </c>
      <c r="I34" t="s">
        <v>254</v>
      </c>
      <c r="J34" t="s">
        <v>3</v>
      </c>
      <c r="K34" t="s">
        <v>255</v>
      </c>
      <c r="L34">
        <v>1369</v>
      </c>
      <c r="N34">
        <v>1013</v>
      </c>
      <c r="O34" t="s">
        <v>253</v>
      </c>
      <c r="P34" t="s">
        <v>253</v>
      </c>
      <c r="Q34">
        <v>1</v>
      </c>
      <c r="W34">
        <v>0</v>
      </c>
      <c r="X34">
        <v>-2140504649</v>
      </c>
      <c r="Y34">
        <v>19.2</v>
      </c>
      <c r="AA34">
        <v>0</v>
      </c>
      <c r="AB34">
        <v>0</v>
      </c>
      <c r="AC34">
        <v>0</v>
      </c>
      <c r="AD34">
        <v>499.49050000000005</v>
      </c>
      <c r="AE34">
        <v>0</v>
      </c>
      <c r="AF34">
        <v>0</v>
      </c>
      <c r="AG34">
        <v>0</v>
      </c>
      <c r="AH34">
        <v>14.09</v>
      </c>
      <c r="AI34">
        <v>1</v>
      </c>
      <c r="AJ34">
        <v>1</v>
      </c>
      <c r="AK34">
        <v>1</v>
      </c>
      <c r="AL34">
        <v>35.450000000000003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16</v>
      </c>
      <c r="AU34" t="s">
        <v>22</v>
      </c>
      <c r="AV34">
        <v>1</v>
      </c>
      <c r="AW34">
        <v>2</v>
      </c>
      <c r="AX34">
        <v>54669552</v>
      </c>
      <c r="AY34">
        <v>1</v>
      </c>
      <c r="AZ34">
        <v>0</v>
      </c>
      <c r="BA34">
        <v>48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Y34*Source!I42</f>
        <v>230.39999999999998</v>
      </c>
      <c r="CY34">
        <f>AD34</f>
        <v>499.49050000000005</v>
      </c>
      <c r="CZ34">
        <f>AH34</f>
        <v>14.09</v>
      </c>
      <c r="DA34">
        <f>AL34</f>
        <v>35.450000000000003</v>
      </c>
      <c r="DB34">
        <f>ROUND((ROUND(AT34*CZ34,2)*ROUND(1.2,7)),2)</f>
        <v>270.52999999999997</v>
      </c>
      <c r="DC34">
        <f>ROUND((ROUND(AT34*AG34,2)*ROUND(1.2,7)),2)</f>
        <v>0</v>
      </c>
    </row>
    <row r="35" spans="1:107" x14ac:dyDescent="0.25">
      <c r="A35">
        <f>ROW(Source!A43)</f>
        <v>43</v>
      </c>
      <c r="B35">
        <v>54669328</v>
      </c>
      <c r="C35">
        <v>54669554</v>
      </c>
      <c r="D35">
        <v>53206907</v>
      </c>
      <c r="E35">
        <v>70</v>
      </c>
      <c r="F35">
        <v>1</v>
      </c>
      <c r="G35">
        <v>1</v>
      </c>
      <c r="H35">
        <v>1</v>
      </c>
      <c r="I35" t="s">
        <v>256</v>
      </c>
      <c r="J35" t="s">
        <v>3</v>
      </c>
      <c r="K35" t="s">
        <v>257</v>
      </c>
      <c r="L35">
        <v>1191</v>
      </c>
      <c r="N35">
        <v>1013</v>
      </c>
      <c r="O35" t="s">
        <v>223</v>
      </c>
      <c r="P35" t="s">
        <v>223</v>
      </c>
      <c r="Q35">
        <v>1</v>
      </c>
      <c r="W35">
        <v>0</v>
      </c>
      <c r="X35">
        <v>1686169488</v>
      </c>
      <c r="Y35">
        <v>18.600000000000001</v>
      </c>
      <c r="AA35">
        <v>0</v>
      </c>
      <c r="AB35">
        <v>0</v>
      </c>
      <c r="AC35">
        <v>0</v>
      </c>
      <c r="AD35">
        <v>458.01400000000001</v>
      </c>
      <c r="AE35">
        <v>0</v>
      </c>
      <c r="AF35">
        <v>0</v>
      </c>
      <c r="AG35">
        <v>0</v>
      </c>
      <c r="AH35">
        <v>12.92</v>
      </c>
      <c r="AI35">
        <v>1</v>
      </c>
      <c r="AJ35">
        <v>1</v>
      </c>
      <c r="AK35">
        <v>1</v>
      </c>
      <c r="AL35">
        <v>35.450000000000003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15.5</v>
      </c>
      <c r="AU35" t="s">
        <v>22</v>
      </c>
      <c r="AV35">
        <v>1</v>
      </c>
      <c r="AW35">
        <v>2</v>
      </c>
      <c r="AX35">
        <v>54669556</v>
      </c>
      <c r="AY35">
        <v>1</v>
      </c>
      <c r="AZ35">
        <v>2048</v>
      </c>
      <c r="BA35">
        <v>50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Y35*Source!I43</f>
        <v>223.20000000000002</v>
      </c>
      <c r="CY35">
        <f>AD35</f>
        <v>458.01400000000001</v>
      </c>
      <c r="CZ35">
        <f>AH35</f>
        <v>12.92</v>
      </c>
      <c r="DA35">
        <f>AL35</f>
        <v>35.450000000000003</v>
      </c>
      <c r="DB35">
        <f>ROUND((ROUND(AT35*CZ35,2)*ROUND(1.2,7)),2)</f>
        <v>240.31</v>
      </c>
      <c r="DC35">
        <f>ROUND((ROUND(AT35*AG35,2)*ROUND(1.2,7)),2)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1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44" x14ac:dyDescent="0.25">
      <c r="A1">
        <f>ROW(Source!A28)</f>
        <v>28</v>
      </c>
      <c r="B1">
        <v>54669455</v>
      </c>
      <c r="C1">
        <v>54669448</v>
      </c>
      <c r="D1">
        <v>53206986</v>
      </c>
      <c r="E1">
        <v>70</v>
      </c>
      <c r="F1">
        <v>1</v>
      </c>
      <c r="G1">
        <v>1</v>
      </c>
      <c r="H1">
        <v>1</v>
      </c>
      <c r="I1" t="s">
        <v>251</v>
      </c>
      <c r="J1" t="s">
        <v>3</v>
      </c>
      <c r="K1" t="s">
        <v>252</v>
      </c>
      <c r="L1">
        <v>1369</v>
      </c>
      <c r="N1">
        <v>1013</v>
      </c>
      <c r="O1" t="s">
        <v>253</v>
      </c>
      <c r="P1" t="s">
        <v>253</v>
      </c>
      <c r="Q1">
        <v>1</v>
      </c>
      <c r="X1">
        <v>12</v>
      </c>
      <c r="Y1">
        <v>0</v>
      </c>
      <c r="Z1">
        <v>0</v>
      </c>
      <c r="AA1">
        <v>0</v>
      </c>
      <c r="AB1">
        <v>15.49</v>
      </c>
      <c r="AC1">
        <v>0</v>
      </c>
      <c r="AD1">
        <v>1</v>
      </c>
      <c r="AE1">
        <v>1</v>
      </c>
      <c r="AF1" t="s">
        <v>22</v>
      </c>
      <c r="AG1">
        <v>14.399999999999999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ROW(Source!A28)</f>
        <v>28</v>
      </c>
      <c r="B2">
        <v>54669456</v>
      </c>
      <c r="C2">
        <v>54669448</v>
      </c>
      <c r="D2">
        <v>53206989</v>
      </c>
      <c r="E2">
        <v>70</v>
      </c>
      <c r="F2">
        <v>1</v>
      </c>
      <c r="G2">
        <v>1</v>
      </c>
      <c r="H2">
        <v>1</v>
      </c>
      <c r="I2" t="s">
        <v>254</v>
      </c>
      <c r="J2" t="s">
        <v>3</v>
      </c>
      <c r="K2" t="s">
        <v>255</v>
      </c>
      <c r="L2">
        <v>1369</v>
      </c>
      <c r="N2">
        <v>1013</v>
      </c>
      <c r="O2" t="s">
        <v>253</v>
      </c>
      <c r="P2" t="s">
        <v>253</v>
      </c>
      <c r="Q2">
        <v>1</v>
      </c>
      <c r="X2">
        <v>12</v>
      </c>
      <c r="Y2">
        <v>0</v>
      </c>
      <c r="Z2">
        <v>0</v>
      </c>
      <c r="AA2">
        <v>0</v>
      </c>
      <c r="AB2">
        <v>14.09</v>
      </c>
      <c r="AC2">
        <v>0</v>
      </c>
      <c r="AD2">
        <v>1</v>
      </c>
      <c r="AE2">
        <v>1</v>
      </c>
      <c r="AF2" t="s">
        <v>22</v>
      </c>
      <c r="AG2">
        <v>14.399999999999999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ROW(Source!A28)</f>
        <v>28</v>
      </c>
      <c r="B3">
        <v>54669457</v>
      </c>
      <c r="C3">
        <v>54669448</v>
      </c>
      <c r="D3">
        <v>53211765</v>
      </c>
      <c r="E3">
        <v>70</v>
      </c>
      <c r="F3">
        <v>1</v>
      </c>
      <c r="G3">
        <v>1</v>
      </c>
      <c r="H3">
        <v>3</v>
      </c>
      <c r="I3" t="s">
        <v>258</v>
      </c>
      <c r="J3" t="s">
        <v>3</v>
      </c>
      <c r="K3" t="s">
        <v>259</v>
      </c>
      <c r="L3">
        <v>1374</v>
      </c>
      <c r="N3">
        <v>1013</v>
      </c>
      <c r="O3" t="s">
        <v>260</v>
      </c>
      <c r="P3" t="s">
        <v>260</v>
      </c>
      <c r="Q3">
        <v>1</v>
      </c>
      <c r="X3">
        <v>5.92</v>
      </c>
      <c r="Y3">
        <v>1</v>
      </c>
      <c r="Z3">
        <v>0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5.92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ROW(Source!A29)</f>
        <v>29</v>
      </c>
      <c r="B4">
        <v>54669465</v>
      </c>
      <c r="C4">
        <v>54669459</v>
      </c>
      <c r="D4">
        <v>53206881</v>
      </c>
      <c r="E4">
        <v>70</v>
      </c>
      <c r="F4">
        <v>1</v>
      </c>
      <c r="G4">
        <v>1</v>
      </c>
      <c r="H4">
        <v>1</v>
      </c>
      <c r="I4" t="s">
        <v>239</v>
      </c>
      <c r="J4" t="s">
        <v>3</v>
      </c>
      <c r="K4" t="s">
        <v>240</v>
      </c>
      <c r="L4">
        <v>1191</v>
      </c>
      <c r="N4">
        <v>1013</v>
      </c>
      <c r="O4" t="s">
        <v>223</v>
      </c>
      <c r="P4" t="s">
        <v>223</v>
      </c>
      <c r="Q4">
        <v>1</v>
      </c>
      <c r="X4">
        <v>9.3000000000000007</v>
      </c>
      <c r="Y4">
        <v>0</v>
      </c>
      <c r="Z4">
        <v>0</v>
      </c>
      <c r="AA4">
        <v>0</v>
      </c>
      <c r="AB4">
        <v>11.09</v>
      </c>
      <c r="AC4">
        <v>0</v>
      </c>
      <c r="AD4">
        <v>1</v>
      </c>
      <c r="AE4">
        <v>1</v>
      </c>
      <c r="AF4" t="s">
        <v>22</v>
      </c>
      <c r="AG4">
        <v>11.16</v>
      </c>
      <c r="AH4">
        <v>2</v>
      </c>
      <c r="AI4">
        <v>54669460</v>
      </c>
      <c r="AJ4">
        <v>7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ROW(Source!A29)</f>
        <v>29</v>
      </c>
      <c r="B5">
        <v>54669466</v>
      </c>
      <c r="C5">
        <v>54669459</v>
      </c>
      <c r="D5">
        <v>53207003</v>
      </c>
      <c r="E5">
        <v>70</v>
      </c>
      <c r="F5">
        <v>1</v>
      </c>
      <c r="G5">
        <v>1</v>
      </c>
      <c r="H5">
        <v>1</v>
      </c>
      <c r="I5" t="s">
        <v>224</v>
      </c>
      <c r="J5" t="s">
        <v>3</v>
      </c>
      <c r="K5" t="s">
        <v>225</v>
      </c>
      <c r="L5">
        <v>1191</v>
      </c>
      <c r="N5">
        <v>1013</v>
      </c>
      <c r="O5" t="s">
        <v>223</v>
      </c>
      <c r="P5" t="s">
        <v>223</v>
      </c>
      <c r="Q5">
        <v>1</v>
      </c>
      <c r="X5">
        <v>0.4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2</v>
      </c>
      <c r="AF5" t="s">
        <v>22</v>
      </c>
      <c r="AG5">
        <v>0.48</v>
      </c>
      <c r="AH5">
        <v>2</v>
      </c>
      <c r="AI5">
        <v>54669461</v>
      </c>
      <c r="AJ5">
        <v>8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ROW(Source!A29)</f>
        <v>29</v>
      </c>
      <c r="B6">
        <v>54669467</v>
      </c>
      <c r="C6">
        <v>54669459</v>
      </c>
      <c r="D6">
        <v>53369090</v>
      </c>
      <c r="E6">
        <v>1</v>
      </c>
      <c r="F6">
        <v>1</v>
      </c>
      <c r="G6">
        <v>1</v>
      </c>
      <c r="H6">
        <v>2</v>
      </c>
      <c r="I6" t="s">
        <v>241</v>
      </c>
      <c r="J6" t="s">
        <v>242</v>
      </c>
      <c r="K6" t="s">
        <v>243</v>
      </c>
      <c r="L6">
        <v>1367</v>
      </c>
      <c r="N6">
        <v>1011</v>
      </c>
      <c r="O6" t="s">
        <v>229</v>
      </c>
      <c r="P6" t="s">
        <v>229</v>
      </c>
      <c r="Q6">
        <v>1</v>
      </c>
      <c r="X6">
        <v>0.4</v>
      </c>
      <c r="Y6">
        <v>0</v>
      </c>
      <c r="Z6">
        <v>89.99</v>
      </c>
      <c r="AA6">
        <v>10.06</v>
      </c>
      <c r="AB6">
        <v>0</v>
      </c>
      <c r="AC6">
        <v>0</v>
      </c>
      <c r="AD6">
        <v>1</v>
      </c>
      <c r="AE6">
        <v>0</v>
      </c>
      <c r="AF6" t="s">
        <v>22</v>
      </c>
      <c r="AG6">
        <v>0.48</v>
      </c>
      <c r="AH6">
        <v>2</v>
      </c>
      <c r="AI6">
        <v>54669462</v>
      </c>
      <c r="AJ6">
        <v>9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ROW(Source!A29)</f>
        <v>29</v>
      </c>
      <c r="B7">
        <v>54669468</v>
      </c>
      <c r="C7">
        <v>54669459</v>
      </c>
      <c r="D7">
        <v>53217984</v>
      </c>
      <c r="E7">
        <v>1</v>
      </c>
      <c r="F7">
        <v>1</v>
      </c>
      <c r="G7">
        <v>1</v>
      </c>
      <c r="H7">
        <v>3</v>
      </c>
      <c r="I7" t="s">
        <v>261</v>
      </c>
      <c r="J7" t="s">
        <v>262</v>
      </c>
      <c r="K7" t="s">
        <v>263</v>
      </c>
      <c r="L7">
        <v>1346</v>
      </c>
      <c r="N7">
        <v>1009</v>
      </c>
      <c r="O7" t="s">
        <v>264</v>
      </c>
      <c r="P7" t="s">
        <v>264</v>
      </c>
      <c r="Q7">
        <v>1</v>
      </c>
      <c r="X7">
        <v>0.01</v>
      </c>
      <c r="Y7">
        <v>27.74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0.01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ROW(Source!A29)</f>
        <v>29</v>
      </c>
      <c r="B8">
        <v>54669469</v>
      </c>
      <c r="C8">
        <v>54669459</v>
      </c>
      <c r="D8">
        <v>53219663</v>
      </c>
      <c r="E8">
        <v>1</v>
      </c>
      <c r="F8">
        <v>1</v>
      </c>
      <c r="G8">
        <v>1</v>
      </c>
      <c r="H8">
        <v>3</v>
      </c>
      <c r="I8" t="s">
        <v>265</v>
      </c>
      <c r="J8" t="s">
        <v>266</v>
      </c>
      <c r="K8" t="s">
        <v>267</v>
      </c>
      <c r="L8">
        <v>1346</v>
      </c>
      <c r="N8">
        <v>1009</v>
      </c>
      <c r="O8" t="s">
        <v>264</v>
      </c>
      <c r="P8" t="s">
        <v>264</v>
      </c>
      <c r="Q8">
        <v>1</v>
      </c>
      <c r="X8">
        <v>0.02</v>
      </c>
      <c r="Y8">
        <v>91.29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0.02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ROW(Source!A29)</f>
        <v>29</v>
      </c>
      <c r="B9">
        <v>54669470</v>
      </c>
      <c r="C9">
        <v>54669459</v>
      </c>
      <c r="D9">
        <v>53221712</v>
      </c>
      <c r="E9">
        <v>1</v>
      </c>
      <c r="F9">
        <v>1</v>
      </c>
      <c r="G9">
        <v>1</v>
      </c>
      <c r="H9">
        <v>3</v>
      </c>
      <c r="I9" t="s">
        <v>268</v>
      </c>
      <c r="J9" t="s">
        <v>269</v>
      </c>
      <c r="K9" t="s">
        <v>270</v>
      </c>
      <c r="L9">
        <v>1346</v>
      </c>
      <c r="N9">
        <v>1009</v>
      </c>
      <c r="O9" t="s">
        <v>264</v>
      </c>
      <c r="P9" t="s">
        <v>264</v>
      </c>
      <c r="Q9">
        <v>1</v>
      </c>
      <c r="X9">
        <v>0.3</v>
      </c>
      <c r="Y9">
        <v>9.0399999999999991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0.3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ROW(Source!A29)</f>
        <v>29</v>
      </c>
      <c r="B10">
        <v>54669471</v>
      </c>
      <c r="C10">
        <v>54669459</v>
      </c>
      <c r="D10">
        <v>53221844</v>
      </c>
      <c r="E10">
        <v>1</v>
      </c>
      <c r="F10">
        <v>1</v>
      </c>
      <c r="G10">
        <v>1</v>
      </c>
      <c r="H10">
        <v>3</v>
      </c>
      <c r="I10" t="s">
        <v>271</v>
      </c>
      <c r="J10" t="s">
        <v>272</v>
      </c>
      <c r="K10" t="s">
        <v>273</v>
      </c>
      <c r="L10">
        <v>1425</v>
      </c>
      <c r="N10">
        <v>1013</v>
      </c>
      <c r="O10" t="s">
        <v>60</v>
      </c>
      <c r="P10" t="s">
        <v>60</v>
      </c>
      <c r="Q10">
        <v>1</v>
      </c>
      <c r="X10">
        <v>0.1</v>
      </c>
      <c r="Y10">
        <v>83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0.1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>
        <f>ROW(Source!A29)</f>
        <v>29</v>
      </c>
      <c r="B11">
        <v>54669472</v>
      </c>
      <c r="C11">
        <v>54669459</v>
      </c>
      <c r="D11">
        <v>53223923</v>
      </c>
      <c r="E11">
        <v>1</v>
      </c>
      <c r="F11">
        <v>1</v>
      </c>
      <c r="G11">
        <v>1</v>
      </c>
      <c r="H11">
        <v>3</v>
      </c>
      <c r="I11" t="s">
        <v>274</v>
      </c>
      <c r="J11" t="s">
        <v>275</v>
      </c>
      <c r="K11" t="s">
        <v>276</v>
      </c>
      <c r="L11">
        <v>1348</v>
      </c>
      <c r="N11">
        <v>1009</v>
      </c>
      <c r="O11" t="s">
        <v>277</v>
      </c>
      <c r="P11" t="s">
        <v>277</v>
      </c>
      <c r="Q11">
        <v>1000</v>
      </c>
      <c r="X11">
        <v>2.9999999999999997E-4</v>
      </c>
      <c r="Y11">
        <v>729.98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2.9999999999999997E-4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>
        <f>ROW(Source!A29)</f>
        <v>29</v>
      </c>
      <c r="B12">
        <v>54669473</v>
      </c>
      <c r="C12">
        <v>54669459</v>
      </c>
      <c r="D12">
        <v>53241804</v>
      </c>
      <c r="E12">
        <v>1</v>
      </c>
      <c r="F12">
        <v>1</v>
      </c>
      <c r="G12">
        <v>1</v>
      </c>
      <c r="H12">
        <v>3</v>
      </c>
      <c r="I12" t="s">
        <v>278</v>
      </c>
      <c r="J12" t="s">
        <v>279</v>
      </c>
      <c r="K12" t="s">
        <v>280</v>
      </c>
      <c r="L12">
        <v>1348</v>
      </c>
      <c r="N12">
        <v>1009</v>
      </c>
      <c r="O12" t="s">
        <v>277</v>
      </c>
      <c r="P12" t="s">
        <v>277</v>
      </c>
      <c r="Q12">
        <v>1000</v>
      </c>
      <c r="X12">
        <v>1E-4</v>
      </c>
      <c r="Y12">
        <v>37517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1E-4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>
        <f>ROW(Source!A29)</f>
        <v>29</v>
      </c>
      <c r="B13">
        <v>54669474</v>
      </c>
      <c r="C13">
        <v>54669459</v>
      </c>
      <c r="D13">
        <v>53242123</v>
      </c>
      <c r="E13">
        <v>1</v>
      </c>
      <c r="F13">
        <v>1</v>
      </c>
      <c r="G13">
        <v>1</v>
      </c>
      <c r="H13">
        <v>3</v>
      </c>
      <c r="I13" t="s">
        <v>281</v>
      </c>
      <c r="J13" t="s">
        <v>282</v>
      </c>
      <c r="K13" t="s">
        <v>283</v>
      </c>
      <c r="L13">
        <v>1348</v>
      </c>
      <c r="N13">
        <v>1009</v>
      </c>
      <c r="O13" t="s">
        <v>277</v>
      </c>
      <c r="P13" t="s">
        <v>277</v>
      </c>
      <c r="Q13">
        <v>1000</v>
      </c>
      <c r="X13">
        <v>6.0000000000000002E-5</v>
      </c>
      <c r="Y13">
        <v>65750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6.0000000000000002E-5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>
        <f>ROW(Source!A29)</f>
        <v>29</v>
      </c>
      <c r="B14">
        <v>54669475</v>
      </c>
      <c r="C14">
        <v>54669459</v>
      </c>
      <c r="D14">
        <v>53250373</v>
      </c>
      <c r="E14">
        <v>1</v>
      </c>
      <c r="F14">
        <v>1</v>
      </c>
      <c r="G14">
        <v>1</v>
      </c>
      <c r="H14">
        <v>3</v>
      </c>
      <c r="I14" t="s">
        <v>284</v>
      </c>
      <c r="J14" t="s">
        <v>285</v>
      </c>
      <c r="K14" t="s">
        <v>286</v>
      </c>
      <c r="L14">
        <v>1348</v>
      </c>
      <c r="N14">
        <v>1009</v>
      </c>
      <c r="O14" t="s">
        <v>277</v>
      </c>
      <c r="P14" t="s">
        <v>277</v>
      </c>
      <c r="Q14">
        <v>1000</v>
      </c>
      <c r="X14">
        <v>2.0000000000000002E-5</v>
      </c>
      <c r="Y14">
        <v>15481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2.0000000000000002E-5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>
        <f>ROW(Source!A29)</f>
        <v>29</v>
      </c>
      <c r="B15">
        <v>54669476</v>
      </c>
      <c r="C15">
        <v>54669459</v>
      </c>
      <c r="D15">
        <v>53251007</v>
      </c>
      <c r="E15">
        <v>1</v>
      </c>
      <c r="F15">
        <v>1</v>
      </c>
      <c r="G15">
        <v>1</v>
      </c>
      <c r="H15">
        <v>3</v>
      </c>
      <c r="I15" t="s">
        <v>287</v>
      </c>
      <c r="J15" t="s">
        <v>288</v>
      </c>
      <c r="K15" t="s">
        <v>289</v>
      </c>
      <c r="L15">
        <v>1346</v>
      </c>
      <c r="N15">
        <v>1009</v>
      </c>
      <c r="O15" t="s">
        <v>264</v>
      </c>
      <c r="P15" t="s">
        <v>264</v>
      </c>
      <c r="Q15">
        <v>1</v>
      </c>
      <c r="X15">
        <v>0.03</v>
      </c>
      <c r="Y15">
        <v>35.630000000000003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0.03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>
        <f>ROW(Source!A29)</f>
        <v>29</v>
      </c>
      <c r="B16">
        <v>54669477</v>
      </c>
      <c r="C16">
        <v>54669459</v>
      </c>
      <c r="D16">
        <v>53266029</v>
      </c>
      <c r="E16">
        <v>1</v>
      </c>
      <c r="F16">
        <v>1</v>
      </c>
      <c r="G16">
        <v>1</v>
      </c>
      <c r="H16">
        <v>3</v>
      </c>
      <c r="I16" t="s">
        <v>290</v>
      </c>
      <c r="J16" t="s">
        <v>291</v>
      </c>
      <c r="K16" t="s">
        <v>292</v>
      </c>
      <c r="L16">
        <v>1425</v>
      </c>
      <c r="N16">
        <v>1013</v>
      </c>
      <c r="O16" t="s">
        <v>60</v>
      </c>
      <c r="P16" t="s">
        <v>60</v>
      </c>
      <c r="Q16">
        <v>1</v>
      </c>
      <c r="X16">
        <v>0.1</v>
      </c>
      <c r="Y16">
        <v>203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0.1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>
        <f>ROW(Source!A29)</f>
        <v>29</v>
      </c>
      <c r="B17">
        <v>54669478</v>
      </c>
      <c r="C17">
        <v>54669459</v>
      </c>
      <c r="D17">
        <v>53272578</v>
      </c>
      <c r="E17">
        <v>1</v>
      </c>
      <c r="F17">
        <v>1</v>
      </c>
      <c r="G17">
        <v>1</v>
      </c>
      <c r="H17">
        <v>3</v>
      </c>
      <c r="I17" t="s">
        <v>293</v>
      </c>
      <c r="J17" t="s">
        <v>294</v>
      </c>
      <c r="K17" t="s">
        <v>295</v>
      </c>
      <c r="L17">
        <v>1346</v>
      </c>
      <c r="N17">
        <v>1009</v>
      </c>
      <c r="O17" t="s">
        <v>264</v>
      </c>
      <c r="P17" t="s">
        <v>264</v>
      </c>
      <c r="Q17">
        <v>1</v>
      </c>
      <c r="X17">
        <v>0.02</v>
      </c>
      <c r="Y17">
        <v>15.37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0.02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>
        <f>ROW(Source!A29)</f>
        <v>29</v>
      </c>
      <c r="B18">
        <v>54669479</v>
      </c>
      <c r="C18">
        <v>54669459</v>
      </c>
      <c r="D18">
        <v>53279496</v>
      </c>
      <c r="E18">
        <v>1</v>
      </c>
      <c r="F18">
        <v>1</v>
      </c>
      <c r="G18">
        <v>1</v>
      </c>
      <c r="H18">
        <v>3</v>
      </c>
      <c r="I18" t="s">
        <v>296</v>
      </c>
      <c r="J18" t="s">
        <v>297</v>
      </c>
      <c r="K18" t="s">
        <v>298</v>
      </c>
      <c r="L18">
        <v>1346</v>
      </c>
      <c r="N18">
        <v>1009</v>
      </c>
      <c r="O18" t="s">
        <v>264</v>
      </c>
      <c r="P18" t="s">
        <v>264</v>
      </c>
      <c r="Q18">
        <v>1</v>
      </c>
      <c r="X18">
        <v>0.08</v>
      </c>
      <c r="Y18">
        <v>38.340000000000003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0.08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>
        <f>ROW(Source!A29)</f>
        <v>29</v>
      </c>
      <c r="B19">
        <v>54669480</v>
      </c>
      <c r="C19">
        <v>54669459</v>
      </c>
      <c r="D19">
        <v>53211760</v>
      </c>
      <c r="E19">
        <v>70</v>
      </c>
      <c r="F19">
        <v>1</v>
      </c>
      <c r="G19">
        <v>1</v>
      </c>
      <c r="H19">
        <v>3</v>
      </c>
      <c r="I19" t="s">
        <v>299</v>
      </c>
      <c r="J19" t="s">
        <v>3</v>
      </c>
      <c r="K19" t="s">
        <v>300</v>
      </c>
      <c r="L19">
        <v>1348</v>
      </c>
      <c r="N19">
        <v>1009</v>
      </c>
      <c r="O19" t="s">
        <v>277</v>
      </c>
      <c r="P19" t="s">
        <v>277</v>
      </c>
      <c r="Q19">
        <v>1000</v>
      </c>
      <c r="X19">
        <v>1E-3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 t="s">
        <v>3</v>
      </c>
      <c r="AG19">
        <v>1E-3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>
        <f>ROW(Source!A29)</f>
        <v>29</v>
      </c>
      <c r="B20">
        <v>54669481</v>
      </c>
      <c r="C20">
        <v>54669459</v>
      </c>
      <c r="D20">
        <v>53211765</v>
      </c>
      <c r="E20">
        <v>70</v>
      </c>
      <c r="F20">
        <v>1</v>
      </c>
      <c r="G20">
        <v>1</v>
      </c>
      <c r="H20">
        <v>3</v>
      </c>
      <c r="I20" t="s">
        <v>258</v>
      </c>
      <c r="J20" t="s">
        <v>3</v>
      </c>
      <c r="K20" t="s">
        <v>259</v>
      </c>
      <c r="L20">
        <v>1374</v>
      </c>
      <c r="N20">
        <v>1013</v>
      </c>
      <c r="O20" t="s">
        <v>260</v>
      </c>
      <c r="P20" t="s">
        <v>260</v>
      </c>
      <c r="Q20">
        <v>1</v>
      </c>
      <c r="X20">
        <v>2.06</v>
      </c>
      <c r="Y20">
        <v>1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2.06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>
        <f>ROW(Source!A32)</f>
        <v>32</v>
      </c>
      <c r="B21">
        <v>54669491</v>
      </c>
      <c r="C21">
        <v>54669484</v>
      </c>
      <c r="D21">
        <v>53206849</v>
      </c>
      <c r="E21">
        <v>70</v>
      </c>
      <c r="F21">
        <v>1</v>
      </c>
      <c r="G21">
        <v>1</v>
      </c>
      <c r="H21">
        <v>1</v>
      </c>
      <c r="I21" t="s">
        <v>244</v>
      </c>
      <c r="J21" t="s">
        <v>3</v>
      </c>
      <c r="K21" t="s">
        <v>245</v>
      </c>
      <c r="L21">
        <v>1191</v>
      </c>
      <c r="N21">
        <v>1013</v>
      </c>
      <c r="O21" t="s">
        <v>223</v>
      </c>
      <c r="P21" t="s">
        <v>223</v>
      </c>
      <c r="Q21">
        <v>1</v>
      </c>
      <c r="X21">
        <v>1.03</v>
      </c>
      <c r="Y21">
        <v>0</v>
      </c>
      <c r="Z21">
        <v>0</v>
      </c>
      <c r="AA21">
        <v>0</v>
      </c>
      <c r="AB21">
        <v>9.6199999999999992</v>
      </c>
      <c r="AC21">
        <v>0</v>
      </c>
      <c r="AD21">
        <v>1</v>
      </c>
      <c r="AE21">
        <v>1</v>
      </c>
      <c r="AF21" t="s">
        <v>22</v>
      </c>
      <c r="AG21">
        <v>1.236</v>
      </c>
      <c r="AH21">
        <v>2</v>
      </c>
      <c r="AI21">
        <v>54669485</v>
      </c>
      <c r="AJ21">
        <v>12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>
        <f>ROW(Source!A32)</f>
        <v>32</v>
      </c>
      <c r="B22">
        <v>54669492</v>
      </c>
      <c r="C22">
        <v>54669484</v>
      </c>
      <c r="D22">
        <v>53207003</v>
      </c>
      <c r="E22">
        <v>70</v>
      </c>
      <c r="F22">
        <v>1</v>
      </c>
      <c r="G22">
        <v>1</v>
      </c>
      <c r="H22">
        <v>1</v>
      </c>
      <c r="I22" t="s">
        <v>224</v>
      </c>
      <c r="J22" t="s">
        <v>3</v>
      </c>
      <c r="K22" t="s">
        <v>225</v>
      </c>
      <c r="L22">
        <v>1191</v>
      </c>
      <c r="N22">
        <v>1013</v>
      </c>
      <c r="O22" t="s">
        <v>223</v>
      </c>
      <c r="P22" t="s">
        <v>223</v>
      </c>
      <c r="Q22">
        <v>1</v>
      </c>
      <c r="X22">
        <v>0.06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2</v>
      </c>
      <c r="AF22" t="s">
        <v>22</v>
      </c>
      <c r="AG22">
        <v>7.1999999999999995E-2</v>
      </c>
      <c r="AH22">
        <v>2</v>
      </c>
      <c r="AI22">
        <v>54669486</v>
      </c>
      <c r="AJ22">
        <v>13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>
        <f>ROW(Source!A32)</f>
        <v>32</v>
      </c>
      <c r="B23">
        <v>54669493</v>
      </c>
      <c r="C23">
        <v>54669484</v>
      </c>
      <c r="D23">
        <v>53368936</v>
      </c>
      <c r="E23">
        <v>1</v>
      </c>
      <c r="F23">
        <v>1</v>
      </c>
      <c r="G23">
        <v>1</v>
      </c>
      <c r="H23">
        <v>2</v>
      </c>
      <c r="I23" t="s">
        <v>226</v>
      </c>
      <c r="J23" t="s">
        <v>227</v>
      </c>
      <c r="K23" t="s">
        <v>228</v>
      </c>
      <c r="L23">
        <v>1367</v>
      </c>
      <c r="N23">
        <v>1011</v>
      </c>
      <c r="O23" t="s">
        <v>229</v>
      </c>
      <c r="P23" t="s">
        <v>229</v>
      </c>
      <c r="Q23">
        <v>1</v>
      </c>
      <c r="X23">
        <v>0.03</v>
      </c>
      <c r="Y23">
        <v>0</v>
      </c>
      <c r="Z23">
        <v>115.4</v>
      </c>
      <c r="AA23">
        <v>13.5</v>
      </c>
      <c r="AB23">
        <v>0</v>
      </c>
      <c r="AC23">
        <v>0</v>
      </c>
      <c r="AD23">
        <v>1</v>
      </c>
      <c r="AE23">
        <v>0</v>
      </c>
      <c r="AF23" t="s">
        <v>22</v>
      </c>
      <c r="AG23">
        <v>3.5999999999999997E-2</v>
      </c>
      <c r="AH23">
        <v>2</v>
      </c>
      <c r="AI23">
        <v>54669487</v>
      </c>
      <c r="AJ23">
        <v>14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>
        <f>ROW(Source!A32)</f>
        <v>32</v>
      </c>
      <c r="B24">
        <v>54669494</v>
      </c>
      <c r="C24">
        <v>54669484</v>
      </c>
      <c r="D24">
        <v>53369866</v>
      </c>
      <c r="E24">
        <v>1</v>
      </c>
      <c r="F24">
        <v>1</v>
      </c>
      <c r="G24">
        <v>1</v>
      </c>
      <c r="H24">
        <v>2</v>
      </c>
      <c r="I24" t="s">
        <v>236</v>
      </c>
      <c r="J24" t="s">
        <v>237</v>
      </c>
      <c r="K24" t="s">
        <v>238</v>
      </c>
      <c r="L24">
        <v>1367</v>
      </c>
      <c r="N24">
        <v>1011</v>
      </c>
      <c r="O24" t="s">
        <v>229</v>
      </c>
      <c r="P24" t="s">
        <v>229</v>
      </c>
      <c r="Q24">
        <v>1</v>
      </c>
      <c r="X24">
        <v>0.03</v>
      </c>
      <c r="Y24">
        <v>0</v>
      </c>
      <c r="Z24">
        <v>65.709999999999994</v>
      </c>
      <c r="AA24">
        <v>11.6</v>
      </c>
      <c r="AB24">
        <v>0</v>
      </c>
      <c r="AC24">
        <v>0</v>
      </c>
      <c r="AD24">
        <v>1</v>
      </c>
      <c r="AE24">
        <v>0</v>
      </c>
      <c r="AF24" t="s">
        <v>22</v>
      </c>
      <c r="AG24">
        <v>3.5999999999999997E-2</v>
      </c>
      <c r="AH24">
        <v>2</v>
      </c>
      <c r="AI24">
        <v>54669488</v>
      </c>
      <c r="AJ24">
        <v>15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>
        <f>ROW(Source!A32)</f>
        <v>32</v>
      </c>
      <c r="B25">
        <v>54669495</v>
      </c>
      <c r="C25">
        <v>54669484</v>
      </c>
      <c r="D25">
        <v>53221712</v>
      </c>
      <c r="E25">
        <v>1</v>
      </c>
      <c r="F25">
        <v>1</v>
      </c>
      <c r="G25">
        <v>1</v>
      </c>
      <c r="H25">
        <v>3</v>
      </c>
      <c r="I25" t="s">
        <v>268</v>
      </c>
      <c r="J25" t="s">
        <v>269</v>
      </c>
      <c r="K25" t="s">
        <v>270</v>
      </c>
      <c r="L25">
        <v>1346</v>
      </c>
      <c r="N25">
        <v>1009</v>
      </c>
      <c r="O25" t="s">
        <v>264</v>
      </c>
      <c r="P25" t="s">
        <v>264</v>
      </c>
      <c r="Q25">
        <v>1</v>
      </c>
      <c r="X25">
        <v>0.06</v>
      </c>
      <c r="Y25">
        <v>9.0399999999999991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0.06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>
        <f>ROW(Source!A32)</f>
        <v>32</v>
      </c>
      <c r="B26">
        <v>54669496</v>
      </c>
      <c r="C26">
        <v>54669484</v>
      </c>
      <c r="D26">
        <v>53211765</v>
      </c>
      <c r="E26">
        <v>70</v>
      </c>
      <c r="F26">
        <v>1</v>
      </c>
      <c r="G26">
        <v>1</v>
      </c>
      <c r="H26">
        <v>3</v>
      </c>
      <c r="I26" t="s">
        <v>258</v>
      </c>
      <c r="J26" t="s">
        <v>3</v>
      </c>
      <c r="K26" t="s">
        <v>259</v>
      </c>
      <c r="L26">
        <v>1374</v>
      </c>
      <c r="N26">
        <v>1013</v>
      </c>
      <c r="O26" t="s">
        <v>260</v>
      </c>
      <c r="P26" t="s">
        <v>260</v>
      </c>
      <c r="Q26">
        <v>1</v>
      </c>
      <c r="X26">
        <v>0.2</v>
      </c>
      <c r="Y26">
        <v>1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0.2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>
        <f>ROW(Source!A35)</f>
        <v>35</v>
      </c>
      <c r="B27">
        <v>54669506</v>
      </c>
      <c r="C27">
        <v>54669499</v>
      </c>
      <c r="D27">
        <v>53206859</v>
      </c>
      <c r="E27">
        <v>70</v>
      </c>
      <c r="F27">
        <v>1</v>
      </c>
      <c r="G27">
        <v>1</v>
      </c>
      <c r="H27">
        <v>1</v>
      </c>
      <c r="I27" t="s">
        <v>246</v>
      </c>
      <c r="J27" t="s">
        <v>3</v>
      </c>
      <c r="K27" t="s">
        <v>247</v>
      </c>
      <c r="L27">
        <v>1191</v>
      </c>
      <c r="N27">
        <v>1013</v>
      </c>
      <c r="O27" t="s">
        <v>223</v>
      </c>
      <c r="P27" t="s">
        <v>223</v>
      </c>
      <c r="Q27">
        <v>1</v>
      </c>
      <c r="X27">
        <v>60.8</v>
      </c>
      <c r="Y27">
        <v>0</v>
      </c>
      <c r="Z27">
        <v>0</v>
      </c>
      <c r="AA27">
        <v>0</v>
      </c>
      <c r="AB27">
        <v>9.92</v>
      </c>
      <c r="AC27">
        <v>0</v>
      </c>
      <c r="AD27">
        <v>1</v>
      </c>
      <c r="AE27">
        <v>1</v>
      </c>
      <c r="AF27" t="s">
        <v>22</v>
      </c>
      <c r="AG27">
        <v>72.959999999999994</v>
      </c>
      <c r="AH27">
        <v>2</v>
      </c>
      <c r="AI27">
        <v>54669500</v>
      </c>
      <c r="AJ27">
        <v>18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>
        <f>ROW(Source!A35)</f>
        <v>35</v>
      </c>
      <c r="B28">
        <v>54669507</v>
      </c>
      <c r="C28">
        <v>54669499</v>
      </c>
      <c r="D28">
        <v>53207003</v>
      </c>
      <c r="E28">
        <v>70</v>
      </c>
      <c r="F28">
        <v>1</v>
      </c>
      <c r="G28">
        <v>1</v>
      </c>
      <c r="H28">
        <v>1</v>
      </c>
      <c r="I28" t="s">
        <v>224</v>
      </c>
      <c r="J28" t="s">
        <v>3</v>
      </c>
      <c r="K28" t="s">
        <v>225</v>
      </c>
      <c r="L28">
        <v>1191</v>
      </c>
      <c r="N28">
        <v>1013</v>
      </c>
      <c r="O28" t="s">
        <v>223</v>
      </c>
      <c r="P28" t="s">
        <v>223</v>
      </c>
      <c r="Q28">
        <v>1</v>
      </c>
      <c r="X28">
        <v>0.12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2</v>
      </c>
      <c r="AF28" t="s">
        <v>22</v>
      </c>
      <c r="AG28">
        <v>0.14399999999999999</v>
      </c>
      <c r="AH28">
        <v>2</v>
      </c>
      <c r="AI28">
        <v>54669501</v>
      </c>
      <c r="AJ28">
        <v>19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>
        <f>ROW(Source!A35)</f>
        <v>35</v>
      </c>
      <c r="B29">
        <v>54669508</v>
      </c>
      <c r="C29">
        <v>54669499</v>
      </c>
      <c r="D29">
        <v>53368936</v>
      </c>
      <c r="E29">
        <v>1</v>
      </c>
      <c r="F29">
        <v>1</v>
      </c>
      <c r="G29">
        <v>1</v>
      </c>
      <c r="H29">
        <v>2</v>
      </c>
      <c r="I29" t="s">
        <v>226</v>
      </c>
      <c r="J29" t="s">
        <v>227</v>
      </c>
      <c r="K29" t="s">
        <v>228</v>
      </c>
      <c r="L29">
        <v>1367</v>
      </c>
      <c r="N29">
        <v>1011</v>
      </c>
      <c r="O29" t="s">
        <v>229</v>
      </c>
      <c r="P29" t="s">
        <v>229</v>
      </c>
      <c r="Q29">
        <v>1</v>
      </c>
      <c r="X29">
        <v>0.06</v>
      </c>
      <c r="Y29">
        <v>0</v>
      </c>
      <c r="Z29">
        <v>115.4</v>
      </c>
      <c r="AA29">
        <v>13.5</v>
      </c>
      <c r="AB29">
        <v>0</v>
      </c>
      <c r="AC29">
        <v>0</v>
      </c>
      <c r="AD29">
        <v>1</v>
      </c>
      <c r="AE29">
        <v>0</v>
      </c>
      <c r="AF29" t="s">
        <v>22</v>
      </c>
      <c r="AG29">
        <v>7.1999999999999995E-2</v>
      </c>
      <c r="AH29">
        <v>2</v>
      </c>
      <c r="AI29">
        <v>54669502</v>
      </c>
      <c r="AJ29">
        <v>20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>
        <f>ROW(Source!A35)</f>
        <v>35</v>
      </c>
      <c r="B30">
        <v>54669509</v>
      </c>
      <c r="C30">
        <v>54669499</v>
      </c>
      <c r="D30">
        <v>53369866</v>
      </c>
      <c r="E30">
        <v>1</v>
      </c>
      <c r="F30">
        <v>1</v>
      </c>
      <c r="G30">
        <v>1</v>
      </c>
      <c r="H30">
        <v>2</v>
      </c>
      <c r="I30" t="s">
        <v>236</v>
      </c>
      <c r="J30" t="s">
        <v>237</v>
      </c>
      <c r="K30" t="s">
        <v>238</v>
      </c>
      <c r="L30">
        <v>1367</v>
      </c>
      <c r="N30">
        <v>1011</v>
      </c>
      <c r="O30" t="s">
        <v>229</v>
      </c>
      <c r="P30" t="s">
        <v>229</v>
      </c>
      <c r="Q30">
        <v>1</v>
      </c>
      <c r="X30">
        <v>0.06</v>
      </c>
      <c r="Y30">
        <v>0</v>
      </c>
      <c r="Z30">
        <v>65.709999999999994</v>
      </c>
      <c r="AA30">
        <v>11.6</v>
      </c>
      <c r="AB30">
        <v>0</v>
      </c>
      <c r="AC30">
        <v>0</v>
      </c>
      <c r="AD30">
        <v>1</v>
      </c>
      <c r="AE30">
        <v>0</v>
      </c>
      <c r="AF30" t="s">
        <v>22</v>
      </c>
      <c r="AG30">
        <v>7.1999999999999995E-2</v>
      </c>
      <c r="AH30">
        <v>2</v>
      </c>
      <c r="AI30">
        <v>54669503</v>
      </c>
      <c r="AJ30">
        <v>21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>
        <f>ROW(Source!A35)</f>
        <v>35</v>
      </c>
      <c r="B31">
        <v>54669510</v>
      </c>
      <c r="C31">
        <v>54669499</v>
      </c>
      <c r="D31">
        <v>53370078</v>
      </c>
      <c r="E31">
        <v>1</v>
      </c>
      <c r="F31">
        <v>1</v>
      </c>
      <c r="G31">
        <v>1</v>
      </c>
      <c r="H31">
        <v>2</v>
      </c>
      <c r="I31" t="s">
        <v>248</v>
      </c>
      <c r="J31" t="s">
        <v>249</v>
      </c>
      <c r="K31" t="s">
        <v>250</v>
      </c>
      <c r="L31">
        <v>1367</v>
      </c>
      <c r="N31">
        <v>1011</v>
      </c>
      <c r="O31" t="s">
        <v>229</v>
      </c>
      <c r="P31" t="s">
        <v>229</v>
      </c>
      <c r="Q31">
        <v>1</v>
      </c>
      <c r="X31">
        <v>2.97</v>
      </c>
      <c r="Y31">
        <v>0</v>
      </c>
      <c r="Z31">
        <v>8.1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22</v>
      </c>
      <c r="AG31">
        <v>3.5640000000000001</v>
      </c>
      <c r="AH31">
        <v>2</v>
      </c>
      <c r="AI31">
        <v>54669504</v>
      </c>
      <c r="AJ31">
        <v>22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5">
      <c r="A32">
        <f>ROW(Source!A35)</f>
        <v>35</v>
      </c>
      <c r="B32">
        <v>54669511</v>
      </c>
      <c r="C32">
        <v>54669499</v>
      </c>
      <c r="D32">
        <v>53220476</v>
      </c>
      <c r="E32">
        <v>1</v>
      </c>
      <c r="F32">
        <v>1</v>
      </c>
      <c r="G32">
        <v>1</v>
      </c>
      <c r="H32">
        <v>3</v>
      </c>
      <c r="I32" t="s">
        <v>301</v>
      </c>
      <c r="J32" t="s">
        <v>302</v>
      </c>
      <c r="K32" t="s">
        <v>303</v>
      </c>
      <c r="L32">
        <v>1346</v>
      </c>
      <c r="N32">
        <v>1009</v>
      </c>
      <c r="O32" t="s">
        <v>264</v>
      </c>
      <c r="P32" t="s">
        <v>264</v>
      </c>
      <c r="Q32">
        <v>1</v>
      </c>
      <c r="X32">
        <v>2.4E-2</v>
      </c>
      <c r="Y32">
        <v>10.57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2.4E-2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5">
      <c r="A33">
        <f>ROW(Source!A35)</f>
        <v>35</v>
      </c>
      <c r="B33">
        <v>54669512</v>
      </c>
      <c r="C33">
        <v>54669499</v>
      </c>
      <c r="D33">
        <v>53221712</v>
      </c>
      <c r="E33">
        <v>1</v>
      </c>
      <c r="F33">
        <v>1</v>
      </c>
      <c r="G33">
        <v>1</v>
      </c>
      <c r="H33">
        <v>3</v>
      </c>
      <c r="I33" t="s">
        <v>268</v>
      </c>
      <c r="J33" t="s">
        <v>269</v>
      </c>
      <c r="K33" t="s">
        <v>270</v>
      </c>
      <c r="L33">
        <v>1346</v>
      </c>
      <c r="N33">
        <v>1009</v>
      </c>
      <c r="O33" t="s">
        <v>264</v>
      </c>
      <c r="P33" t="s">
        <v>264</v>
      </c>
      <c r="Q33">
        <v>1</v>
      </c>
      <c r="X33">
        <v>3.54</v>
      </c>
      <c r="Y33">
        <v>9.0399999999999991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3.54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5">
      <c r="A34">
        <f>ROW(Source!A35)</f>
        <v>35</v>
      </c>
      <c r="B34">
        <v>54669513</v>
      </c>
      <c r="C34">
        <v>54669499</v>
      </c>
      <c r="D34">
        <v>53239237</v>
      </c>
      <c r="E34">
        <v>1</v>
      </c>
      <c r="F34">
        <v>1</v>
      </c>
      <c r="G34">
        <v>1</v>
      </c>
      <c r="H34">
        <v>3</v>
      </c>
      <c r="I34" t="s">
        <v>304</v>
      </c>
      <c r="J34" t="s">
        <v>305</v>
      </c>
      <c r="K34" t="s">
        <v>306</v>
      </c>
      <c r="L34">
        <v>1348</v>
      </c>
      <c r="N34">
        <v>1009</v>
      </c>
      <c r="O34" t="s">
        <v>277</v>
      </c>
      <c r="P34" t="s">
        <v>277</v>
      </c>
      <c r="Q34">
        <v>1000</v>
      </c>
      <c r="X34">
        <v>1.4E-2</v>
      </c>
      <c r="Y34">
        <v>5000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1.4E-2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5">
      <c r="A35">
        <f>ROW(Source!A35)</f>
        <v>35</v>
      </c>
      <c r="B35">
        <v>54669514</v>
      </c>
      <c r="C35">
        <v>54669499</v>
      </c>
      <c r="D35">
        <v>53250900</v>
      </c>
      <c r="E35">
        <v>1</v>
      </c>
      <c r="F35">
        <v>1</v>
      </c>
      <c r="G35">
        <v>1</v>
      </c>
      <c r="H35">
        <v>3</v>
      </c>
      <c r="I35" t="s">
        <v>307</v>
      </c>
      <c r="J35" t="s">
        <v>308</v>
      </c>
      <c r="K35" t="s">
        <v>309</v>
      </c>
      <c r="L35">
        <v>1348</v>
      </c>
      <c r="N35">
        <v>1009</v>
      </c>
      <c r="O35" t="s">
        <v>277</v>
      </c>
      <c r="P35" t="s">
        <v>277</v>
      </c>
      <c r="Q35">
        <v>1000</v>
      </c>
      <c r="X35">
        <v>2.7000000000000001E-3</v>
      </c>
      <c r="Y35">
        <v>7826.9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2.7000000000000001E-3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5">
      <c r="A36">
        <f>ROW(Source!A35)</f>
        <v>35</v>
      </c>
      <c r="B36">
        <v>54669515</v>
      </c>
      <c r="C36">
        <v>54669499</v>
      </c>
      <c r="D36">
        <v>53211765</v>
      </c>
      <c r="E36">
        <v>70</v>
      </c>
      <c r="F36">
        <v>1</v>
      </c>
      <c r="G36">
        <v>1</v>
      </c>
      <c r="H36">
        <v>3</v>
      </c>
      <c r="I36" t="s">
        <v>258</v>
      </c>
      <c r="J36" t="s">
        <v>3</v>
      </c>
      <c r="K36" t="s">
        <v>259</v>
      </c>
      <c r="L36">
        <v>1374</v>
      </c>
      <c r="N36">
        <v>1013</v>
      </c>
      <c r="O36" t="s">
        <v>260</v>
      </c>
      <c r="P36" t="s">
        <v>260</v>
      </c>
      <c r="Q36">
        <v>1</v>
      </c>
      <c r="X36">
        <v>12.06</v>
      </c>
      <c r="Y36">
        <v>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12.06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5">
      <c r="A37">
        <f>ROW(Source!A37)</f>
        <v>37</v>
      </c>
      <c r="B37">
        <v>54669527</v>
      </c>
      <c r="C37">
        <v>54669517</v>
      </c>
      <c r="D37">
        <v>53206859</v>
      </c>
      <c r="E37">
        <v>70</v>
      </c>
      <c r="F37">
        <v>1</v>
      </c>
      <c r="G37">
        <v>1</v>
      </c>
      <c r="H37">
        <v>1</v>
      </c>
      <c r="I37" t="s">
        <v>246</v>
      </c>
      <c r="J37" t="s">
        <v>3</v>
      </c>
      <c r="K37" t="s">
        <v>247</v>
      </c>
      <c r="L37">
        <v>1191</v>
      </c>
      <c r="N37">
        <v>1013</v>
      </c>
      <c r="O37" t="s">
        <v>223</v>
      </c>
      <c r="P37" t="s">
        <v>223</v>
      </c>
      <c r="Q37">
        <v>1</v>
      </c>
      <c r="X37">
        <v>60.88</v>
      </c>
      <c r="Y37">
        <v>0</v>
      </c>
      <c r="Z37">
        <v>0</v>
      </c>
      <c r="AA37">
        <v>0</v>
      </c>
      <c r="AB37">
        <v>9.92</v>
      </c>
      <c r="AC37">
        <v>0</v>
      </c>
      <c r="AD37">
        <v>1</v>
      </c>
      <c r="AE37">
        <v>1</v>
      </c>
      <c r="AF37" t="s">
        <v>22</v>
      </c>
      <c r="AG37">
        <v>73.055999999999997</v>
      </c>
      <c r="AH37">
        <v>2</v>
      </c>
      <c r="AI37">
        <v>54669518</v>
      </c>
      <c r="AJ37">
        <v>24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5">
      <c r="A38">
        <f>ROW(Source!A37)</f>
        <v>37</v>
      </c>
      <c r="B38">
        <v>54669528</v>
      </c>
      <c r="C38">
        <v>54669517</v>
      </c>
      <c r="D38">
        <v>53207003</v>
      </c>
      <c r="E38">
        <v>70</v>
      </c>
      <c r="F38">
        <v>1</v>
      </c>
      <c r="G38">
        <v>1</v>
      </c>
      <c r="H38">
        <v>1</v>
      </c>
      <c r="I38" t="s">
        <v>224</v>
      </c>
      <c r="J38" t="s">
        <v>3</v>
      </c>
      <c r="K38" t="s">
        <v>225</v>
      </c>
      <c r="L38">
        <v>1191</v>
      </c>
      <c r="N38">
        <v>1013</v>
      </c>
      <c r="O38" t="s">
        <v>223</v>
      </c>
      <c r="P38" t="s">
        <v>223</v>
      </c>
      <c r="Q38">
        <v>1</v>
      </c>
      <c r="X38">
        <v>0.16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2</v>
      </c>
      <c r="AF38" t="s">
        <v>22</v>
      </c>
      <c r="AG38">
        <v>0.192</v>
      </c>
      <c r="AH38">
        <v>2</v>
      </c>
      <c r="AI38">
        <v>54669519</v>
      </c>
      <c r="AJ38">
        <v>25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5">
      <c r="A39">
        <f>ROW(Source!A37)</f>
        <v>37</v>
      </c>
      <c r="B39">
        <v>54669529</v>
      </c>
      <c r="C39">
        <v>54669517</v>
      </c>
      <c r="D39">
        <v>53368936</v>
      </c>
      <c r="E39">
        <v>1</v>
      </c>
      <c r="F39">
        <v>1</v>
      </c>
      <c r="G39">
        <v>1</v>
      </c>
      <c r="H39">
        <v>2</v>
      </c>
      <c r="I39" t="s">
        <v>226</v>
      </c>
      <c r="J39" t="s">
        <v>227</v>
      </c>
      <c r="K39" t="s">
        <v>228</v>
      </c>
      <c r="L39">
        <v>1367</v>
      </c>
      <c r="N39">
        <v>1011</v>
      </c>
      <c r="O39" t="s">
        <v>229</v>
      </c>
      <c r="P39" t="s">
        <v>229</v>
      </c>
      <c r="Q39">
        <v>1</v>
      </c>
      <c r="X39">
        <v>0.08</v>
      </c>
      <c r="Y39">
        <v>0</v>
      </c>
      <c r="Z39">
        <v>115.4</v>
      </c>
      <c r="AA39">
        <v>13.5</v>
      </c>
      <c r="AB39">
        <v>0</v>
      </c>
      <c r="AC39">
        <v>0</v>
      </c>
      <c r="AD39">
        <v>1</v>
      </c>
      <c r="AE39">
        <v>0</v>
      </c>
      <c r="AF39" t="s">
        <v>22</v>
      </c>
      <c r="AG39">
        <v>9.6000000000000002E-2</v>
      </c>
      <c r="AH39">
        <v>2</v>
      </c>
      <c r="AI39">
        <v>54669520</v>
      </c>
      <c r="AJ39">
        <v>26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5">
      <c r="A40">
        <f>ROW(Source!A37)</f>
        <v>37</v>
      </c>
      <c r="B40">
        <v>54669530</v>
      </c>
      <c r="C40">
        <v>54669517</v>
      </c>
      <c r="D40">
        <v>53369866</v>
      </c>
      <c r="E40">
        <v>1</v>
      </c>
      <c r="F40">
        <v>1</v>
      </c>
      <c r="G40">
        <v>1</v>
      </c>
      <c r="H40">
        <v>2</v>
      </c>
      <c r="I40" t="s">
        <v>236</v>
      </c>
      <c r="J40" t="s">
        <v>237</v>
      </c>
      <c r="K40" t="s">
        <v>238</v>
      </c>
      <c r="L40">
        <v>1367</v>
      </c>
      <c r="N40">
        <v>1011</v>
      </c>
      <c r="O40" t="s">
        <v>229</v>
      </c>
      <c r="P40" t="s">
        <v>229</v>
      </c>
      <c r="Q40">
        <v>1</v>
      </c>
      <c r="X40">
        <v>0.08</v>
      </c>
      <c r="Y40">
        <v>0</v>
      </c>
      <c r="Z40">
        <v>65.709999999999994</v>
      </c>
      <c r="AA40">
        <v>11.6</v>
      </c>
      <c r="AB40">
        <v>0</v>
      </c>
      <c r="AC40">
        <v>0</v>
      </c>
      <c r="AD40">
        <v>1</v>
      </c>
      <c r="AE40">
        <v>0</v>
      </c>
      <c r="AF40" t="s">
        <v>22</v>
      </c>
      <c r="AG40">
        <v>9.6000000000000002E-2</v>
      </c>
      <c r="AH40">
        <v>2</v>
      </c>
      <c r="AI40">
        <v>54669521</v>
      </c>
      <c r="AJ40">
        <v>27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5">
      <c r="A41">
        <f>ROW(Source!A37)</f>
        <v>37</v>
      </c>
      <c r="B41">
        <v>54669531</v>
      </c>
      <c r="C41">
        <v>54669517</v>
      </c>
      <c r="D41">
        <v>53370078</v>
      </c>
      <c r="E41">
        <v>1</v>
      </c>
      <c r="F41">
        <v>1</v>
      </c>
      <c r="G41">
        <v>1</v>
      </c>
      <c r="H41">
        <v>2</v>
      </c>
      <c r="I41" t="s">
        <v>248</v>
      </c>
      <c r="J41" t="s">
        <v>249</v>
      </c>
      <c r="K41" t="s">
        <v>250</v>
      </c>
      <c r="L41">
        <v>1367</v>
      </c>
      <c r="N41">
        <v>1011</v>
      </c>
      <c r="O41" t="s">
        <v>229</v>
      </c>
      <c r="P41" t="s">
        <v>229</v>
      </c>
      <c r="Q41">
        <v>1</v>
      </c>
      <c r="X41">
        <v>2.97</v>
      </c>
      <c r="Y41">
        <v>0</v>
      </c>
      <c r="Z41">
        <v>8.1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22</v>
      </c>
      <c r="AG41">
        <v>3.5640000000000001</v>
      </c>
      <c r="AH41">
        <v>2</v>
      </c>
      <c r="AI41">
        <v>54669522</v>
      </c>
      <c r="AJ41">
        <v>28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5">
      <c r="A42">
        <f>ROW(Source!A37)</f>
        <v>37</v>
      </c>
      <c r="B42">
        <v>54669532</v>
      </c>
      <c r="C42">
        <v>54669517</v>
      </c>
      <c r="D42">
        <v>53220476</v>
      </c>
      <c r="E42">
        <v>1</v>
      </c>
      <c r="F42">
        <v>1</v>
      </c>
      <c r="G42">
        <v>1</v>
      </c>
      <c r="H42">
        <v>3</v>
      </c>
      <c r="I42" t="s">
        <v>301</v>
      </c>
      <c r="J42" t="s">
        <v>302</v>
      </c>
      <c r="K42" t="s">
        <v>303</v>
      </c>
      <c r="L42">
        <v>1346</v>
      </c>
      <c r="N42">
        <v>1009</v>
      </c>
      <c r="O42" t="s">
        <v>264</v>
      </c>
      <c r="P42" t="s">
        <v>264</v>
      </c>
      <c r="Q42">
        <v>1</v>
      </c>
      <c r="X42">
        <v>2.4E-2</v>
      </c>
      <c r="Y42">
        <v>10.57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2.4E-2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5">
      <c r="A43">
        <f>ROW(Source!A37)</f>
        <v>37</v>
      </c>
      <c r="B43">
        <v>54669533</v>
      </c>
      <c r="C43">
        <v>54669517</v>
      </c>
      <c r="D43">
        <v>53221712</v>
      </c>
      <c r="E43">
        <v>1</v>
      </c>
      <c r="F43">
        <v>1</v>
      </c>
      <c r="G43">
        <v>1</v>
      </c>
      <c r="H43">
        <v>3</v>
      </c>
      <c r="I43" t="s">
        <v>268</v>
      </c>
      <c r="J43" t="s">
        <v>269</v>
      </c>
      <c r="K43" t="s">
        <v>270</v>
      </c>
      <c r="L43">
        <v>1346</v>
      </c>
      <c r="N43">
        <v>1009</v>
      </c>
      <c r="O43" t="s">
        <v>264</v>
      </c>
      <c r="P43" t="s">
        <v>264</v>
      </c>
      <c r="Q43">
        <v>1</v>
      </c>
      <c r="X43">
        <v>2.73</v>
      </c>
      <c r="Y43">
        <v>9.0399999999999991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2.73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5">
      <c r="A44">
        <f>ROW(Source!A37)</f>
        <v>37</v>
      </c>
      <c r="B44">
        <v>54669534</v>
      </c>
      <c r="C44">
        <v>54669517</v>
      </c>
      <c r="D44">
        <v>53239237</v>
      </c>
      <c r="E44">
        <v>1</v>
      </c>
      <c r="F44">
        <v>1</v>
      </c>
      <c r="G44">
        <v>1</v>
      </c>
      <c r="H44">
        <v>3</v>
      </c>
      <c r="I44" t="s">
        <v>304</v>
      </c>
      <c r="J44" t="s">
        <v>305</v>
      </c>
      <c r="K44" t="s">
        <v>306</v>
      </c>
      <c r="L44">
        <v>1348</v>
      </c>
      <c r="N44">
        <v>1009</v>
      </c>
      <c r="O44" t="s">
        <v>277</v>
      </c>
      <c r="P44" t="s">
        <v>277</v>
      </c>
      <c r="Q44">
        <v>1000</v>
      </c>
      <c r="X44">
        <v>1.4E-2</v>
      </c>
      <c r="Y44">
        <v>5000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1.4E-2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5">
      <c r="A45">
        <f>ROW(Source!A37)</f>
        <v>37</v>
      </c>
      <c r="B45">
        <v>54669535</v>
      </c>
      <c r="C45">
        <v>54669517</v>
      </c>
      <c r="D45">
        <v>53250900</v>
      </c>
      <c r="E45">
        <v>1</v>
      </c>
      <c r="F45">
        <v>1</v>
      </c>
      <c r="G45">
        <v>1</v>
      </c>
      <c r="H45">
        <v>3</v>
      </c>
      <c r="I45" t="s">
        <v>307</v>
      </c>
      <c r="J45" t="s">
        <v>308</v>
      </c>
      <c r="K45" t="s">
        <v>309</v>
      </c>
      <c r="L45">
        <v>1348</v>
      </c>
      <c r="N45">
        <v>1009</v>
      </c>
      <c r="O45" t="s">
        <v>277</v>
      </c>
      <c r="P45" t="s">
        <v>277</v>
      </c>
      <c r="Q45">
        <v>1000</v>
      </c>
      <c r="X45">
        <v>2.7000000000000001E-3</v>
      </c>
      <c r="Y45">
        <v>7826.9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2.7000000000000001E-3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5">
      <c r="A46">
        <f>ROW(Source!A37)</f>
        <v>37</v>
      </c>
      <c r="B46">
        <v>54669536</v>
      </c>
      <c r="C46">
        <v>54669517</v>
      </c>
      <c r="D46">
        <v>53211765</v>
      </c>
      <c r="E46">
        <v>70</v>
      </c>
      <c r="F46">
        <v>1</v>
      </c>
      <c r="G46">
        <v>1</v>
      </c>
      <c r="H46">
        <v>3</v>
      </c>
      <c r="I46" t="s">
        <v>258</v>
      </c>
      <c r="J46" t="s">
        <v>3</v>
      </c>
      <c r="K46" t="s">
        <v>259</v>
      </c>
      <c r="L46">
        <v>1374</v>
      </c>
      <c r="N46">
        <v>1013</v>
      </c>
      <c r="O46" t="s">
        <v>260</v>
      </c>
      <c r="P46" t="s">
        <v>260</v>
      </c>
      <c r="Q46">
        <v>1</v>
      </c>
      <c r="X46">
        <v>12.08</v>
      </c>
      <c r="Y46">
        <v>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12.08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5">
      <c r="A47">
        <f>ROW(Source!A42)</f>
        <v>42</v>
      </c>
      <c r="B47">
        <v>54669551</v>
      </c>
      <c r="C47">
        <v>54669548</v>
      </c>
      <c r="D47">
        <v>53206986</v>
      </c>
      <c r="E47">
        <v>70</v>
      </c>
      <c r="F47">
        <v>1</v>
      </c>
      <c r="G47">
        <v>1</v>
      </c>
      <c r="H47">
        <v>1</v>
      </c>
      <c r="I47" t="s">
        <v>251</v>
      </c>
      <c r="J47" t="s">
        <v>3</v>
      </c>
      <c r="K47" t="s">
        <v>252</v>
      </c>
      <c r="L47">
        <v>1369</v>
      </c>
      <c r="N47">
        <v>1013</v>
      </c>
      <c r="O47" t="s">
        <v>253</v>
      </c>
      <c r="P47" t="s">
        <v>253</v>
      </c>
      <c r="Q47">
        <v>1</v>
      </c>
      <c r="X47">
        <v>16</v>
      </c>
      <c r="Y47">
        <v>0</v>
      </c>
      <c r="Z47">
        <v>0</v>
      </c>
      <c r="AA47">
        <v>0</v>
      </c>
      <c r="AB47">
        <v>15.49</v>
      </c>
      <c r="AC47">
        <v>0</v>
      </c>
      <c r="AD47">
        <v>1</v>
      </c>
      <c r="AE47">
        <v>1</v>
      </c>
      <c r="AF47" t="s">
        <v>22</v>
      </c>
      <c r="AG47">
        <v>19.2</v>
      </c>
      <c r="AH47">
        <v>2</v>
      </c>
      <c r="AI47">
        <v>54669549</v>
      </c>
      <c r="AJ47">
        <v>33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5">
      <c r="A48">
        <f>ROW(Source!A42)</f>
        <v>42</v>
      </c>
      <c r="B48">
        <v>54669552</v>
      </c>
      <c r="C48">
        <v>54669548</v>
      </c>
      <c r="D48">
        <v>53206989</v>
      </c>
      <c r="E48">
        <v>70</v>
      </c>
      <c r="F48">
        <v>1</v>
      </c>
      <c r="G48">
        <v>1</v>
      </c>
      <c r="H48">
        <v>1</v>
      </c>
      <c r="I48" t="s">
        <v>254</v>
      </c>
      <c r="J48" t="s">
        <v>3</v>
      </c>
      <c r="K48" t="s">
        <v>255</v>
      </c>
      <c r="L48">
        <v>1369</v>
      </c>
      <c r="N48">
        <v>1013</v>
      </c>
      <c r="O48" t="s">
        <v>253</v>
      </c>
      <c r="P48" t="s">
        <v>253</v>
      </c>
      <c r="Q48">
        <v>1</v>
      </c>
      <c r="X48">
        <v>16</v>
      </c>
      <c r="Y48">
        <v>0</v>
      </c>
      <c r="Z48">
        <v>0</v>
      </c>
      <c r="AA48">
        <v>0</v>
      </c>
      <c r="AB48">
        <v>14.09</v>
      </c>
      <c r="AC48">
        <v>0</v>
      </c>
      <c r="AD48">
        <v>1</v>
      </c>
      <c r="AE48">
        <v>1</v>
      </c>
      <c r="AF48" t="s">
        <v>22</v>
      </c>
      <c r="AG48">
        <v>19.2</v>
      </c>
      <c r="AH48">
        <v>2</v>
      </c>
      <c r="AI48">
        <v>54669550</v>
      </c>
      <c r="AJ48">
        <v>34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5">
      <c r="A49">
        <f>ROW(Source!A42)</f>
        <v>42</v>
      </c>
      <c r="B49">
        <v>54669553</v>
      </c>
      <c r="C49">
        <v>54669548</v>
      </c>
      <c r="D49">
        <v>53211765</v>
      </c>
      <c r="E49">
        <v>70</v>
      </c>
      <c r="F49">
        <v>1</v>
      </c>
      <c r="G49">
        <v>1</v>
      </c>
      <c r="H49">
        <v>3</v>
      </c>
      <c r="I49" t="s">
        <v>258</v>
      </c>
      <c r="J49" t="s">
        <v>3</v>
      </c>
      <c r="K49" t="s">
        <v>259</v>
      </c>
      <c r="L49">
        <v>1374</v>
      </c>
      <c r="N49">
        <v>1013</v>
      </c>
      <c r="O49" t="s">
        <v>260</v>
      </c>
      <c r="P49" t="s">
        <v>260</v>
      </c>
      <c r="Q49">
        <v>1</v>
      </c>
      <c r="X49">
        <v>9.4700000000000006</v>
      </c>
      <c r="Y49">
        <v>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9.4700000000000006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5">
      <c r="A50">
        <f>ROW(Source!A43)</f>
        <v>43</v>
      </c>
      <c r="B50">
        <v>54669556</v>
      </c>
      <c r="C50">
        <v>54669554</v>
      </c>
      <c r="D50">
        <v>53206907</v>
      </c>
      <c r="E50">
        <v>70</v>
      </c>
      <c r="F50">
        <v>1</v>
      </c>
      <c r="G50">
        <v>1</v>
      </c>
      <c r="H50">
        <v>1</v>
      </c>
      <c r="I50" t="s">
        <v>256</v>
      </c>
      <c r="J50" t="s">
        <v>3</v>
      </c>
      <c r="K50" t="s">
        <v>257</v>
      </c>
      <c r="L50">
        <v>1191</v>
      </c>
      <c r="N50">
        <v>1013</v>
      </c>
      <c r="O50" t="s">
        <v>223</v>
      </c>
      <c r="P50" t="s">
        <v>223</v>
      </c>
      <c r="Q50">
        <v>1</v>
      </c>
      <c r="X50">
        <v>15.5</v>
      </c>
      <c r="Y50">
        <v>0</v>
      </c>
      <c r="Z50">
        <v>0</v>
      </c>
      <c r="AA50">
        <v>0</v>
      </c>
      <c r="AB50">
        <v>12.92</v>
      </c>
      <c r="AC50">
        <v>0</v>
      </c>
      <c r="AD50">
        <v>1</v>
      </c>
      <c r="AE50">
        <v>1</v>
      </c>
      <c r="AF50" t="s">
        <v>22</v>
      </c>
      <c r="AG50">
        <v>18.599999999999998</v>
      </c>
      <c r="AH50">
        <v>2</v>
      </c>
      <c r="AI50">
        <v>54669555</v>
      </c>
      <c r="AJ50">
        <v>35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5">
      <c r="A51">
        <f>ROW(Source!A43)</f>
        <v>43</v>
      </c>
      <c r="B51">
        <v>54669557</v>
      </c>
      <c r="C51">
        <v>54669554</v>
      </c>
      <c r="D51">
        <v>53211765</v>
      </c>
      <c r="E51">
        <v>70</v>
      </c>
      <c r="F51">
        <v>1</v>
      </c>
      <c r="G51">
        <v>1</v>
      </c>
      <c r="H51">
        <v>3</v>
      </c>
      <c r="I51" t="s">
        <v>258</v>
      </c>
      <c r="J51" t="s">
        <v>3</v>
      </c>
      <c r="K51" t="s">
        <v>259</v>
      </c>
      <c r="L51">
        <v>1374</v>
      </c>
      <c r="N51">
        <v>1013</v>
      </c>
      <c r="O51" t="s">
        <v>260</v>
      </c>
      <c r="P51" t="s">
        <v>260</v>
      </c>
      <c r="Q51">
        <v>1</v>
      </c>
      <c r="X51">
        <v>4.01</v>
      </c>
      <c r="Y51">
        <v>1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4.01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Ведомость объемов работ</vt:lpstr>
      <vt:lpstr>Source</vt:lpstr>
      <vt:lpstr>SourceObSm</vt:lpstr>
      <vt:lpstr>SmtRes</vt:lpstr>
      <vt:lpstr>EtalonRes</vt:lpstr>
      <vt:lpstr>'Ведомость объемов работ'!Заголовки_для_печати</vt:lpstr>
      <vt:lpstr>'Ведомость объемов работ'!Область_печати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Шакирова Лариса</dc:creator>
  <cp:lastModifiedBy>Шакирова Лариса</cp:lastModifiedBy>
  <dcterms:created xsi:type="dcterms:W3CDTF">2023-01-11T08:10:55Z</dcterms:created>
  <dcterms:modified xsi:type="dcterms:W3CDTF">2023-01-18T14:34:21Z</dcterms:modified>
</cp:coreProperties>
</file>